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15" activeTab="0"/>
  </bookViews>
  <sheets>
    <sheet name="Mapiranje" sheetId="1" r:id="rId1"/>
    <sheet name="c" sheetId="2" state="hidden" r:id="rId2"/>
    <sheet name="a+b" sheetId="3" state="hidden" r:id="rId3"/>
    <sheet name="Seznam predpisov_status" sheetId="4" r:id="rId4"/>
  </sheets>
  <definedNames>
    <definedName name="_xlnm._FilterDatabase" localSheetId="0" hidden="1">'Mapiranje'!$A$20:$Q$228</definedName>
  </definedNames>
  <calcPr fullCalcOnLoad="1"/>
</workbook>
</file>

<file path=xl/sharedStrings.xml><?xml version="1.0" encoding="utf-8"?>
<sst xmlns="http://schemas.openxmlformats.org/spreadsheetml/2006/main" count="2630" uniqueCount="909">
  <si>
    <t>Dejavnosti zavoda pri pripravi razvojnih načrtov in planov</t>
  </si>
  <si>
    <t>Analiza vrednotenja dediščine v prostoru</t>
  </si>
  <si>
    <t>Priprava gradiva za smernice in mnenja</t>
  </si>
  <si>
    <t>Sprejme načrt izvedbe predhodnih raziskav območij</t>
  </si>
  <si>
    <t>Pridobitev načrta predhodnih raziskav območij</t>
  </si>
  <si>
    <t>74., 75., 76., 77., 78., 79. in 80. člen</t>
  </si>
  <si>
    <t>79. člen</t>
  </si>
  <si>
    <t>Ministrstvo izda mnenje o prostorskem aktu</t>
  </si>
  <si>
    <t>8., 16. in 17. člen                            (86. in 87. člen)</t>
  </si>
  <si>
    <t>Muzej se vpiše v razvid muzejev</t>
  </si>
  <si>
    <t>Izpolnitev vloge</t>
  </si>
  <si>
    <t>Posredovanje vloge ministrstvu</t>
  </si>
  <si>
    <t>Služba za premično dediščino in muzeje obravnava vlogo muzeja za vpis v razvid muzejev</t>
  </si>
  <si>
    <t>Seznanitev z vlogo muzeja</t>
  </si>
  <si>
    <t>Posredovanje mnenja ministrstvu</t>
  </si>
  <si>
    <t>Ministrstvo vodi razvid muzejev</t>
  </si>
  <si>
    <t>18., 19., 20. in 21. člen                            (93., 94. in 95. člen)</t>
  </si>
  <si>
    <t>Muzej pridobi pooblastilo za izvajanje državne javne službe muzejev</t>
  </si>
  <si>
    <t>Služba za premično dediščino in muzeje obravnava vlogo muzeja za pridobitev pooblastila za izvajanje državne javne službe muzejev</t>
  </si>
  <si>
    <t>Podpis pogodbe o izvajanju javne službe z ministrstvom</t>
  </si>
  <si>
    <t>Ministrstvo preverja izpolnjevanje zahtev in standardov opravljanja javne službe</t>
  </si>
  <si>
    <t>Ministrstvo z javnim razpisom izbere državni muzej v okviru katerega je organizirana Služba za premično dediščino in muzeje</t>
  </si>
  <si>
    <t>92. člen</t>
  </si>
  <si>
    <t>Seznanitev z javnim razpisom</t>
  </si>
  <si>
    <t>Posredovanje prijave na razpis</t>
  </si>
  <si>
    <t>Podpis pogodbe o izvajanju Službe za premično dediščino in muzeje z ministrstvom</t>
  </si>
  <si>
    <t>98. člen</t>
  </si>
  <si>
    <t>Ministrstvo z javnim razpisom določi izvajalce javne službe varstva žive dediščine</t>
  </si>
  <si>
    <t>Muzej, zavod ali pravna oseba kandidira na razpisu za izvajalca varstva žive dediščine</t>
  </si>
  <si>
    <t>100. člen</t>
  </si>
  <si>
    <t>Izvajalec lokalne javne službe varstva nepremične dediščine vsaj enkrat letno posreduje podatke o dokumentiranju in podatke o delu zavodu</t>
  </si>
  <si>
    <t>Posredovanje podatkov zavodu</t>
  </si>
  <si>
    <t>106. člen</t>
  </si>
  <si>
    <t>Vlada sklene pogodbo z velikim lastnikom dediščine</t>
  </si>
  <si>
    <t>Ministrstvo preverja izpolnjevanje pogodbe</t>
  </si>
  <si>
    <t>109. člen</t>
  </si>
  <si>
    <t>113. člen</t>
  </si>
  <si>
    <t>Upravljavec spomenika (pravna oseba) pripravi načrt upravljanja</t>
  </si>
  <si>
    <t>Pridobitev podatkov vrednotenja kulturne dediščine v prostoru</t>
  </si>
  <si>
    <t>Inšpekcijski nadzor po tem zakonu izvaja inšpektor pristojen za dediščino</t>
  </si>
  <si>
    <t>Nadzor pri uvozu in izvozu opravljajo carinski organi</t>
  </si>
  <si>
    <t>Posredovanje akta o razglasitvi</t>
  </si>
  <si>
    <t>Posredovanje načrta</t>
  </si>
  <si>
    <t>Posredovanje ministrstvu za pridobitev mnenja</t>
  </si>
  <si>
    <t>IO- 1</t>
  </si>
  <si>
    <t>IO- 2</t>
  </si>
  <si>
    <t>IO- 3</t>
  </si>
  <si>
    <t>IO - 4</t>
  </si>
  <si>
    <t>IO - 5</t>
  </si>
  <si>
    <t>IO - 6</t>
  </si>
  <si>
    <t>IO - 7</t>
  </si>
  <si>
    <t>IO - 8</t>
  </si>
  <si>
    <t>IO - 9</t>
  </si>
  <si>
    <t>IO - 10</t>
  </si>
  <si>
    <t>IO - 12</t>
  </si>
  <si>
    <t>IO - 14</t>
  </si>
  <si>
    <t>IO - 15</t>
  </si>
  <si>
    <t>IO - 16</t>
  </si>
  <si>
    <t>IO - 17</t>
  </si>
  <si>
    <t>IO - 18</t>
  </si>
  <si>
    <t>IO - 21a</t>
  </si>
  <si>
    <t>IO - 21b</t>
  </si>
  <si>
    <t>IO - 23</t>
  </si>
  <si>
    <t>IO - 26</t>
  </si>
  <si>
    <t>IO - 27</t>
  </si>
  <si>
    <t>IO - 28</t>
  </si>
  <si>
    <t>IO - 29</t>
  </si>
  <si>
    <t>IO - 31</t>
  </si>
  <si>
    <t>IO - 32</t>
  </si>
  <si>
    <t>IO - 33</t>
  </si>
  <si>
    <t>IO - 34</t>
  </si>
  <si>
    <t>IO - 35</t>
  </si>
  <si>
    <t>IO - 36</t>
  </si>
  <si>
    <t>IO - 37</t>
  </si>
  <si>
    <t>IO - 38</t>
  </si>
  <si>
    <t>Število pobud posameznika za vpis kulturne dediščine v register v enem letu</t>
  </si>
  <si>
    <t>Število obvestil, ki jih prejmejo pristojne organizacije o obstoju kulturne dediščine v enem letu</t>
  </si>
  <si>
    <t>Število predlogov za vpis kulturne dediščine v register v enem letu</t>
  </si>
  <si>
    <t>Število predlogov zavoda za razglasitev nepremičnega spomenika v enem letu/število nepremičnih spomenikov</t>
  </si>
  <si>
    <t>Število predlogov muzejev za razglasitev premičnega spomenika v enem letu / število premičnih spomenikov</t>
  </si>
  <si>
    <t>Število vpisov v inventarne knjige muzejev v enem letu</t>
  </si>
  <si>
    <t>Število predlogov zavoda za razglasitev žive mojstrovine v enem letu / število živih mojstrovin</t>
  </si>
  <si>
    <t>Število predlogov zavoda za določitev varstvenih območij dediščine v enem letu / število vseh varstvenih območij dediščine</t>
  </si>
  <si>
    <t>Število obvestil  najditelja arheoloških ostalin v enem letu / število arheoloških ostalin skupaj</t>
  </si>
  <si>
    <t>Število izdanih odločb o arheoloških najdiščih v enem letu / število vseh izdanih odločb</t>
  </si>
  <si>
    <t>Število kulturnovarstvenih soglasij za posege v enem letu za fizične osebe</t>
  </si>
  <si>
    <t>Število soglasij, ki jih je zavod izdal za izvedbo posegov v enem letu</t>
  </si>
  <si>
    <t>Število zahtev fizičnih oseb za financiranje predhodnih raziskav arheoloških najdišč v enem letu (pri gradnji stanovanj za lastne potrebe)</t>
  </si>
  <si>
    <t xml:space="preserve">Število zahtev finvestitorjev za financiranje predhodnih raziskav arheoloških najdišč v enem letu </t>
  </si>
  <si>
    <t>Število predaj dokumentacij o raziskavah v enem letu</t>
  </si>
  <si>
    <t>Število vpisov v evidenco raziskav v enem letu</t>
  </si>
  <si>
    <t>Število pogodb o vlaganju javnih sredstev v enem letu</t>
  </si>
  <si>
    <t>Število odrejenih ukrepov zavoda za varovanje dediščine</t>
  </si>
  <si>
    <t>Število pogodb o nadomestilu, sklenjenih v enem letu</t>
  </si>
  <si>
    <t>IO - 20a</t>
  </si>
  <si>
    <t>IO - 20b</t>
  </si>
  <si>
    <t>IO - 22</t>
  </si>
  <si>
    <t>IO - 25</t>
  </si>
  <si>
    <t>Število inšpekcijskih pregledov pri fizičnih osebah na leto</t>
  </si>
  <si>
    <t>Število inšpekcijskih pregledov pri pravnih osebah na leto</t>
  </si>
  <si>
    <t>Število vpisov v razvid trgovcev - fizičnih oseb z dediščino v enem letu</t>
  </si>
  <si>
    <t>Število posredovanih podatkov o dediščini / število pozivov za posredovanje podatkov o dediščini v enem letu</t>
  </si>
  <si>
    <t xml:space="preserve">Število predaj dokumentacije podjetij, ki se sofinancirajo iz javnih sredstev in so dolžna ob prestrukturiranjih dokumentirati tehnične naprave, opreme, orodja, izdelke, tehnične načrte in risbe, ki so starejše od 50 let, v enem letu </t>
  </si>
  <si>
    <t>Število posredovanih načrtov upravljanja spomenika v enem letu - fizična oseba</t>
  </si>
  <si>
    <t>Število posredovanih načrtov upravljanja spomenika v enem letu - pravna oseba</t>
  </si>
  <si>
    <t>Število načrtov upravljanja, pri katerih je sodeloval zavod, v enem letu</t>
  </si>
  <si>
    <t>Število izjav oziroma obvestil predkupnega upravičenca v zvezi s prodajo spomenika v enem letu</t>
  </si>
  <si>
    <t>Število posredovanih razvojnih načrtov in planov v enem letu</t>
  </si>
  <si>
    <t>Število vpisov v razvid muzejev v enem letu</t>
  </si>
  <si>
    <t>Število vlog za vpis v razvid muzejev v enem letu</t>
  </si>
  <si>
    <t>Število prijav na razpis Službe za premično dediščino in muzeje v enem letu</t>
  </si>
  <si>
    <t>Število vlog za pridobitev pooblastila za izvajanje državne javne službe muzejev v enem letu</t>
  </si>
  <si>
    <t>Število prijav na razpis za izvajalca varstva žive dediščine</t>
  </si>
  <si>
    <t>Število izvajalcev lokalne javne službe varstva nepremične dediščine / število poročil izvajalcev v enem letu</t>
  </si>
  <si>
    <t>Število pripravnikov v enem letu / število poročil mentorja o delo pripravnika v enem letu</t>
  </si>
  <si>
    <t>Število vlog za pridobitev naziva na področju varstva kulturne dediščine na leto</t>
  </si>
  <si>
    <t>Število vlog za vpis fizične osebe v seznam oseb, ki so strokovno usposobljene za opravljanje specializiranih del varstva</t>
  </si>
  <si>
    <t>Število vlog za vpis pravne osebe v seznam oseb, ki so strokovno usposobljene za opravljanje specializiranih del varstva</t>
  </si>
  <si>
    <t>IO - 1</t>
  </si>
  <si>
    <t>IO - 2</t>
  </si>
  <si>
    <t>IO - 3</t>
  </si>
  <si>
    <t>IO - 11</t>
  </si>
  <si>
    <t>IO - 13</t>
  </si>
  <si>
    <t>IO - 19</t>
  </si>
  <si>
    <t>IO - 20</t>
  </si>
  <si>
    <t>IO - 21</t>
  </si>
  <si>
    <t>IO - 24</t>
  </si>
  <si>
    <t>Če država izvora predpisuje izvozno dovoljenje oziroma dovoljenje za iznos, je pri vnosu oziroma uvozu obvezna predložitev takega dovoljenja.</t>
  </si>
  <si>
    <t>Kreiranje pisnega obvestila</t>
  </si>
  <si>
    <t>IO - 14a</t>
  </si>
  <si>
    <t>IO - 14b</t>
  </si>
  <si>
    <t>IO - 18a</t>
  </si>
  <si>
    <t>IO - 18b</t>
  </si>
  <si>
    <t>IO - 22a</t>
  </si>
  <si>
    <t>IO - 22b</t>
  </si>
  <si>
    <t>Kdor hrani arheološko najdbo ali zbirko takih najdb, mora zanje imeti dokazilo o izvoru</t>
  </si>
  <si>
    <t>IO - 27a</t>
  </si>
  <si>
    <t>IO - 27b</t>
  </si>
  <si>
    <t>IO - 39</t>
  </si>
  <si>
    <t>IO - 40</t>
  </si>
  <si>
    <t>IO - 41</t>
  </si>
  <si>
    <t>IO - 42</t>
  </si>
  <si>
    <t>IO - 43</t>
  </si>
  <si>
    <t>IO - 44a</t>
  </si>
  <si>
    <t>IO - 44b</t>
  </si>
  <si>
    <t>Dokumentacija</t>
  </si>
  <si>
    <t>Investitor pridobi financiranje predhodnih raziskav arheoloških najdišč iz državnega proračuna ter pridobi kulturno varstveno soglasje za posege - investitor stanovanjske gradnje vloži zahtevek hkrati z vlogo za kulturnovarstveno soglasje</t>
  </si>
  <si>
    <t>Priprava dokumentacije (pridobitev vloge?)</t>
  </si>
  <si>
    <t>Priprava vloge (pridobitev vloge?)</t>
  </si>
  <si>
    <t>AA 2.1</t>
  </si>
  <si>
    <t>AA 1.1</t>
  </si>
  <si>
    <t>AA 2.2</t>
  </si>
  <si>
    <t>AA 3.1</t>
  </si>
  <si>
    <t>AA 3.2</t>
  </si>
  <si>
    <t>AA 3.3</t>
  </si>
  <si>
    <t>AA 3.4</t>
  </si>
  <si>
    <t>AA 3.5</t>
  </si>
  <si>
    <t>AA 4.1.</t>
  </si>
  <si>
    <t>AA 5.1.</t>
  </si>
  <si>
    <t>AA 6.1</t>
  </si>
  <si>
    <t>AA 6.2</t>
  </si>
  <si>
    <t>AA 6.3</t>
  </si>
  <si>
    <t>AA 7.1</t>
  </si>
  <si>
    <t>AA 7.2</t>
  </si>
  <si>
    <t>AA 7.3</t>
  </si>
  <si>
    <t>AA 8.1</t>
  </si>
  <si>
    <t>AA 8.2</t>
  </si>
  <si>
    <t>AA 8.3</t>
  </si>
  <si>
    <t>AA 8.4</t>
  </si>
  <si>
    <t>AA 8.5</t>
  </si>
  <si>
    <t>AA 8.6</t>
  </si>
  <si>
    <t>AA 8.7</t>
  </si>
  <si>
    <t>AA 9.1</t>
  </si>
  <si>
    <t>AA 9.2</t>
  </si>
  <si>
    <t>AA 9.3</t>
  </si>
  <si>
    <t>AA 9.4</t>
  </si>
  <si>
    <t>AA 10.1</t>
  </si>
  <si>
    <t>AA 10.2</t>
  </si>
  <si>
    <t>AA 11.1</t>
  </si>
  <si>
    <t>AA 11.2</t>
  </si>
  <si>
    <t>AA 11.3</t>
  </si>
  <si>
    <t>AA 12.1</t>
  </si>
  <si>
    <t>AA 12.2</t>
  </si>
  <si>
    <t>AA 12.3</t>
  </si>
  <si>
    <t>AA 12.4</t>
  </si>
  <si>
    <t>AA 12.5</t>
  </si>
  <si>
    <t>AA 13.1</t>
  </si>
  <si>
    <t>AA 13.2</t>
  </si>
  <si>
    <t>AA 13.3</t>
  </si>
  <si>
    <t>AA 13.4</t>
  </si>
  <si>
    <t>AA 13.5</t>
  </si>
  <si>
    <t>AA 14a.1.</t>
  </si>
  <si>
    <t>AA 14b.1</t>
  </si>
  <si>
    <t>AA 14b.2</t>
  </si>
  <si>
    <t>AA 14b.3</t>
  </si>
  <si>
    <t>AA 14b.4</t>
  </si>
  <si>
    <t>AA 15.1</t>
  </si>
  <si>
    <t>AA 15.2</t>
  </si>
  <si>
    <t>AA 15.3</t>
  </si>
  <si>
    <t>AA 16.1</t>
  </si>
  <si>
    <t>AA 16.2</t>
  </si>
  <si>
    <t>AA 16.3</t>
  </si>
  <si>
    <t>AA 16.4</t>
  </si>
  <si>
    <t>AA 16.5</t>
  </si>
  <si>
    <t>AA 16.6</t>
  </si>
  <si>
    <t>AA 17.1</t>
  </si>
  <si>
    <t>AA 17.2</t>
  </si>
  <si>
    <t>AA 17.3</t>
  </si>
  <si>
    <t>AA 17.4</t>
  </si>
  <si>
    <t>AA 18a.1</t>
  </si>
  <si>
    <t>AA 18a.2</t>
  </si>
  <si>
    <t>AA 18b.1</t>
  </si>
  <si>
    <t>AA 19.1</t>
  </si>
  <si>
    <t>AA 19.2</t>
  </si>
  <si>
    <t>AA 19.3</t>
  </si>
  <si>
    <t>AA 19.4</t>
  </si>
  <si>
    <t>AA 20a.1</t>
  </si>
  <si>
    <t>AA 20a.2</t>
  </si>
  <si>
    <t>AA 20b.1</t>
  </si>
  <si>
    <t>AA 20b.2</t>
  </si>
  <si>
    <t>AA 21a.1</t>
  </si>
  <si>
    <t>AA 21a.2</t>
  </si>
  <si>
    <t>AA 21a.3</t>
  </si>
  <si>
    <t>AA 21a.4</t>
  </si>
  <si>
    <t>AA 21a.5</t>
  </si>
  <si>
    <t>AA 21b.1</t>
  </si>
  <si>
    <t>AA 21b.2</t>
  </si>
  <si>
    <t>AA 21b.3</t>
  </si>
  <si>
    <t>AA 21b.4</t>
  </si>
  <si>
    <t>AA 21b.5</t>
  </si>
  <si>
    <t>AA 22a.1</t>
  </si>
  <si>
    <t>AA 22a.2</t>
  </si>
  <si>
    <t>AA 22a.3</t>
  </si>
  <si>
    <t>AA 22a.4</t>
  </si>
  <si>
    <t>AA 22b.1</t>
  </si>
  <si>
    <t>AA 22b.2</t>
  </si>
  <si>
    <t>AA 22b.3</t>
  </si>
  <si>
    <t>AA 22b.4</t>
  </si>
  <si>
    <t>AA 23.1</t>
  </si>
  <si>
    <t>AA 23.2</t>
  </si>
  <si>
    <t>AA 23.3</t>
  </si>
  <si>
    <t>AA 24.1</t>
  </si>
  <si>
    <t>AA 24.2</t>
  </si>
  <si>
    <t>AA 25.1</t>
  </si>
  <si>
    <t>AA 25.2</t>
  </si>
  <si>
    <t>AA 25.3</t>
  </si>
  <si>
    <t>AA 26.1</t>
  </si>
  <si>
    <t>AA 26.2</t>
  </si>
  <si>
    <t>AA 26.3</t>
  </si>
  <si>
    <t>AA 27a.1</t>
  </si>
  <si>
    <t>AA 27a.2</t>
  </si>
  <si>
    <t>AA 27a.3</t>
  </si>
  <si>
    <t>AA 27a.4</t>
  </si>
  <si>
    <t>AA 27a.5</t>
  </si>
  <si>
    <t>AA 27b.1</t>
  </si>
  <si>
    <t>AA 27b.2</t>
  </si>
  <si>
    <t>AA 27b.3</t>
  </si>
  <si>
    <t>AA 27b.4</t>
  </si>
  <si>
    <t>AA 27b.5</t>
  </si>
  <si>
    <t>AA 28.1</t>
  </si>
  <si>
    <t>AA 28.2</t>
  </si>
  <si>
    <t>AA 29.1</t>
  </si>
  <si>
    <t>AA 29.2</t>
  </si>
  <si>
    <t>AA 29.3</t>
  </si>
  <si>
    <t>AA 31.1</t>
  </si>
  <si>
    <t>AA 31.2</t>
  </si>
  <si>
    <t>AA 31.3</t>
  </si>
  <si>
    <t>AA 31.4</t>
  </si>
  <si>
    <t>AA 31.5</t>
  </si>
  <si>
    <t>AA 31.6</t>
  </si>
  <si>
    <t>AA 32.1</t>
  </si>
  <si>
    <t>AA 32.2</t>
  </si>
  <si>
    <t>AA 32.3</t>
  </si>
  <si>
    <t>AA 33.1</t>
  </si>
  <si>
    <t>AA 33.2</t>
  </si>
  <si>
    <t>AA 33.3</t>
  </si>
  <si>
    <t>AA 34.1</t>
  </si>
  <si>
    <t>AA 34.2</t>
  </si>
  <si>
    <t>AA 34.3</t>
  </si>
  <si>
    <t>AA 34.4</t>
  </si>
  <si>
    <t>AA 35.1</t>
  </si>
  <si>
    <t>AA 35.2</t>
  </si>
  <si>
    <t>AA 35.3</t>
  </si>
  <si>
    <t>AA 35.4</t>
  </si>
  <si>
    <t>AA 36.1</t>
  </si>
  <si>
    <t>AA 36.2</t>
  </si>
  <si>
    <t>AA 36.3</t>
  </si>
  <si>
    <t>AA 36.4</t>
  </si>
  <si>
    <t>AA 36.5</t>
  </si>
  <si>
    <t>AA 37.1</t>
  </si>
  <si>
    <t>AA 37.2</t>
  </si>
  <si>
    <t>AA 37.3</t>
  </si>
  <si>
    <t>AA 37.4</t>
  </si>
  <si>
    <t>AA 37.5</t>
  </si>
  <si>
    <t>AA 38.1</t>
  </si>
  <si>
    <t>AA 38.2</t>
  </si>
  <si>
    <t>AA 38.3</t>
  </si>
  <si>
    <t>AA 38.4</t>
  </si>
  <si>
    <t>AA 39.1</t>
  </si>
  <si>
    <t>AA 39.2</t>
  </si>
  <si>
    <t>AA 39.3</t>
  </si>
  <si>
    <t>AA 39.4</t>
  </si>
  <si>
    <t>AA 39.5</t>
  </si>
  <si>
    <t>AA 40.1</t>
  </si>
  <si>
    <t>AA 40.2</t>
  </si>
  <si>
    <t>AA 40.3</t>
  </si>
  <si>
    <t>AA 41.1</t>
  </si>
  <si>
    <t>AA 41.2</t>
  </si>
  <si>
    <t>AA 41.3</t>
  </si>
  <si>
    <t>AA 41.4</t>
  </si>
  <si>
    <t>AA 41.5</t>
  </si>
  <si>
    <t>AA 41.6</t>
  </si>
  <si>
    <t>AA 42.1</t>
  </si>
  <si>
    <t>AA 42.2</t>
  </si>
  <si>
    <t>AA 42.3</t>
  </si>
  <si>
    <t>AA 42.4</t>
  </si>
  <si>
    <t>AA 42.5</t>
  </si>
  <si>
    <t>AA 43.1</t>
  </si>
  <si>
    <t>AA 43.2</t>
  </si>
  <si>
    <t>AA 43.3</t>
  </si>
  <si>
    <t>AA 44a.1</t>
  </si>
  <si>
    <t>AA 44a.2</t>
  </si>
  <si>
    <t>AA 44a.3</t>
  </si>
  <si>
    <t>AA 44b.1</t>
  </si>
  <si>
    <t>AA 44b.2</t>
  </si>
  <si>
    <t>AA 44b.3</t>
  </si>
  <si>
    <t>Zavod za varstvo kulturne dediščine Republike Slovenije (v nadaljnjem besedilu: ZVKDS) ne beleži števila obvestil o morebitnem obstoju kulturne dediščine, ki jih prejema od posameznikov, ker takšna aktivnost ni del programa dela. Beležimo pa število sodelovanja z lastniki in drugimi zainteresiranimi osebami oziroma število nasvetov, pojasnil in navodil (v letu 2009 1521). S takšnim podatkom tudi ne razpolaga Ministrstvo za kulturo (MK), Direktorat za dediščino, INDOK center, ki vodi evidenco pobud za vpis dediščine v register.</t>
  </si>
  <si>
    <t>Pojasnilo - komentar, opomba</t>
  </si>
  <si>
    <t>479 (31 posamezniki, 448 Zavod za varstvo kulturne dediščine RS (ZVKDS)</t>
  </si>
  <si>
    <t>280 predlogov za vpis enote; 349 predlogov za spremembo vpisa; 51 predlogov za izbris enote</t>
  </si>
  <si>
    <t>448 predlogov za spomenik državnega p omena / 8168 za spomenik lokalnega pomena</t>
  </si>
  <si>
    <t>Muzej mora o pripravi predloga za razglasitev seznaniti lastnika premične dediščine, ki naj bi se razglasila za spomenik, in od njega pridobiti soglasje za razglasitev</t>
  </si>
  <si>
    <t>18. člen Zakona o varstvu kulturne dediščine (ZVKD-1) določa, da je vsak predmet, vpisan v inventarno knjigo državnega ali pooblaščenega muzeja premični spomenik. Tako omenjena rubrika ni smiselna,</t>
  </si>
  <si>
    <t>novo določilo - se še ne izvaja, v teku je pripravljalna faza</t>
  </si>
  <si>
    <t>Koordinator za živo dediščino (pristojna organizacija) pripravi predlog za razglasitev žive mojstrovine</t>
  </si>
  <si>
    <t>ZVKDS ne vodi evidence obvestil o najdbi arheološke ostaline. Skupnega števila arheoloških ostalin pa zaradi same narave tovrstne dediščine ni mogoče poznati. Govorimo lahko le o številu registriranih arheoloških najdišč. Podatke o tem sicer vodi MK, Direktorat za kulturno dediščino, INDOK center, a niso dostopni.</t>
  </si>
  <si>
    <t>ZVKD-1 ne določa posebnega postopka izdajanja kulturnovarstvenih pogojev in soglasij za fizične osebe - postopki se vodijo ne glede na obliko lastništva. Zato tudi ZVKDS  ne vodi evidence števila izdanih kulturnovarstvenih pogojev in soglasij glede na vrsto lastništva nad dediščino.</t>
  </si>
  <si>
    <t>1 (opomba: v letu 2010 že 44 zahtevkov)</t>
  </si>
  <si>
    <t>270 + 17 Prvi podatek o številu dokumentacij o raziskavah se nanaša na dokumentacije, kjer je raziskavo izvajal zavod, druga številka pa na dokumentacijo, ki so jo zavodu predali drugi izvajalci raziskav.</t>
  </si>
  <si>
    <t>154 s sredstvi v pristojnosti MK; za sofinanciranje na ravni občin in drugih ministrstev MK podatkov ne zbira centralno</t>
  </si>
  <si>
    <t>4 zahtevki, 0 sklenjenih pogodb</t>
  </si>
  <si>
    <t>MK podatkov ni uspel pridobiti</t>
  </si>
  <si>
    <t>Število poročil o iznost ali izvozu dediščine v enem letu - fizične osebe</t>
  </si>
  <si>
    <t>Določilo se še ne izvaja, ker je podzakonski akta še v pripravi – Pravilnik o razvidu trgovcev ter evidenci in nadzoru pri trgovanju s predmeti kulturne dediščine.</t>
  </si>
  <si>
    <t>Razločimo med začasnim in trajnim iznosom (v države členice EU) in izvozom (druge države); za vse našteto je potrebno pridobiti ustrezno dovoljenje oziroma potrdilo. V pripravi je ustrezni podzakonski predpis - Pravilnik o postopku za izdajo dovoljenj za izvoz in iznos predmetov kulturne dediščine.</t>
  </si>
  <si>
    <t>V letu 2008 in 2009 je potekala t.im. abolicija – prijava arheološke najdbe po 135. členu ZVKD-1; postopki na MK so še v teku (vključeni muzeji).</t>
  </si>
  <si>
    <t>Podatek ni dostopen</t>
  </si>
  <si>
    <t>2 (od tega 0  drugih spomenikov v lasti RS)</t>
  </si>
  <si>
    <t>37 izjav glede predkupne pravice države; podatkov za predkupno pravico občin MK ne zbira centralno</t>
  </si>
  <si>
    <t>Fizične osebe, pri katerih nastajajo vsebine, pomembne za register, so dolžne te vsebine redno, brezplačno ter v obliki in na način, ki ga predpiše minister, posredovati ministrstvu za potrebe registra, če je nastajanje teh vsebin financirano iz javnih sredstev</t>
  </si>
  <si>
    <t>IO - 30a</t>
  </si>
  <si>
    <t>IO - 30b</t>
  </si>
  <si>
    <t>Pravne osebe, pri katerih nastajajo vsebine, pomembne za register, so dolžne te vsebine redno, brezplačno ter v obliki in na način, ki ga predpiše minister, posredovati ministrstvu za potrebe registra, če je nastajanje teh vsebin financirano iz javnih sredstev</t>
  </si>
  <si>
    <t>potrebno razbiti na množico različnih aktivnosti</t>
  </si>
  <si>
    <t>Število gradiv za prostorske akte v enem letu</t>
  </si>
  <si>
    <t>V okviru nalog, določenih z naštetimi členi ZVKD-1, zavod pripravlja gradivo za smernice in mnenja, ki jih MK izdaja v postopkih sprejemanja prostorskih aktov</t>
  </si>
  <si>
    <t>0 za 2009 (44 za leto 2010 - nezaključeno obdobje)</t>
  </si>
  <si>
    <t>Zavod izvede predhodne arheološke raziskave z namenom natančne določitve dejanskega stanja za izdajo kulturnovarstvenega soglasja</t>
  </si>
  <si>
    <t>Število izvedenih predhodnih arheoloških raziskav, ki ga opravi zavod v okviru javne službe</t>
  </si>
  <si>
    <t>42 (na podlagi pravilnika iz 52. člena)</t>
  </si>
  <si>
    <t>1 (na podlagi razpisne dokumentacije)</t>
  </si>
  <si>
    <t>38 (na podlagi razpisne dokumentacije oz. Pravilnika iz 52. člena ZVKD-1)</t>
  </si>
  <si>
    <t>3 (na podlagi razpisne dokumentacije)</t>
  </si>
  <si>
    <t>Ker doslej še nobena občina ni ustanovila organizacije, ki bi izvajala lokalno javno službo varstva nepremične kulturne dediščine, ZVKDS tudi ni prejel nobenih poročil izvajalcev.</t>
  </si>
  <si>
    <t>56 (37 oseb opravljalo izpit, 34 pridobilo naziv)</t>
  </si>
  <si>
    <t>ni podatka posebej (opravljeno pripravništvo pogoj za pristop k izpitu)</t>
  </si>
  <si>
    <t>Število prijav na izpit na področju varstva kulturne dediščine v enem letu</t>
  </si>
  <si>
    <t>0 se ne izvaja (sprejem ustrezenega pravilnika načrtovan v 2010)</t>
  </si>
  <si>
    <t>Muzej kandidira na razpisu za službo za premično dediščino in muzeje</t>
  </si>
  <si>
    <t>Posredovanje predloga v seznanitev lastniku</t>
  </si>
  <si>
    <t>Pridobitev soglasja / Obdelava odgovora</t>
  </si>
  <si>
    <t>Posredovanje vloge</t>
  </si>
  <si>
    <t>Investitor zavodu posreduje vlogo za izdajo kulturnovarstvenega soglasja za poseg</t>
  </si>
  <si>
    <t>Število vlog za izdajo kulturnovarstvenih soglasij za poseg v enem letu</t>
  </si>
  <si>
    <t>Posredovanje dovoljenja pristojnemu organu</t>
  </si>
  <si>
    <t>Število poročil o iznosu ali izvozu dediščine v enem letu - pravne osebe</t>
  </si>
  <si>
    <t>Število predloženih izvoznih dovoljenj oziroma dovoljenj za iznos, izdanih v državi izvora</t>
  </si>
  <si>
    <t>Vodenje evidenc / dokazil o izvoru</t>
  </si>
  <si>
    <t>67. člen</t>
  </si>
  <si>
    <t>53. člen</t>
  </si>
  <si>
    <t>47. člen</t>
  </si>
  <si>
    <t>28. člen</t>
  </si>
  <si>
    <t>80. člen</t>
  </si>
  <si>
    <t>Število novo evidentiranih arheoloških najdb v enem letu</t>
  </si>
  <si>
    <t>Priprava vsebin za posredovanje v predpisani obliki</t>
  </si>
  <si>
    <t>Posredovanje vsebin ministrstvu</t>
  </si>
  <si>
    <t>AA 30a.1</t>
  </si>
  <si>
    <t>AA 30a.2</t>
  </si>
  <si>
    <t>AA 30a.3</t>
  </si>
  <si>
    <t>Število posredovanih vsebin v register s strani fizičnih oseb v enem letu</t>
  </si>
  <si>
    <t>Število posredovanih vsebin v register s strani pravnih oseb v enem letu</t>
  </si>
  <si>
    <t>AA 30b.1</t>
  </si>
  <si>
    <t>AA 30b.2</t>
  </si>
  <si>
    <t>AA 30b.3</t>
  </si>
  <si>
    <t>Seznanitev s prostorskimi akti in nameravanimi posegi v prostor</t>
  </si>
  <si>
    <t>Priprava načrta predhodnih arheoloških raziskav</t>
  </si>
  <si>
    <t>AA 33.4</t>
  </si>
  <si>
    <t>Priprava poročila o natančni določitvi dejanskega stanja za izdajo kulturnovarstvenega soglasja</t>
  </si>
  <si>
    <t>Posredovanje poročila o predhodni raziskavi območja prostorskega akta</t>
  </si>
  <si>
    <t>Upravljavec spomenika (fizična oseba) pripravi načrt upravljanja</t>
  </si>
  <si>
    <t>ne</t>
  </si>
  <si>
    <t>da</t>
  </si>
  <si>
    <t>-3 x ČB fotokopija
- navadno pismo do 20 g</t>
  </si>
  <si>
    <t>- 8 x ČB fotokopija
- 4 x barvna fotokopija 
- priporočeno pismo do 40 g</t>
  </si>
  <si>
    <t>- 5 x ČB fotokopija
- 2 x barvna fotokopija 
- priporočeno pismo do 20 g</t>
  </si>
  <si>
    <t>- 5 x ČB fotokopija
- priporočeno pismo do 20 g</t>
  </si>
  <si>
    <t xml:space="preserve">- 4 x ČB fotokopija
- 4 x barvna fotokopija 
</t>
  </si>
  <si>
    <t>- 20 x ČB fotokopija
- 2 x priporočeno pismo do 40 g</t>
  </si>
  <si>
    <t>- 4 x ČB fotokopija
- 2 x barvna fotokopija 
- 3 x pismo do 20 g</t>
  </si>
  <si>
    <t>- 20 x ČB fotokopija
- 6 x barvna fotokopija 
- 2 x priporočeno pismo do 20 g</t>
  </si>
  <si>
    <t>- 5 x ČB fotokopija
- 2 x barvna fotokopija 
- 1 x priporočeno pismo do 20 g</t>
  </si>
  <si>
    <t>- 10 x 50 x ČB fotokopija
- 10 x 10 x barvna fotokopija 
- 6 x vezava
- 1 x priporočeno pismo od 500 do 1000 g</t>
  </si>
  <si>
    <t>- 1 x ČB fotokopija
- 10 x 15 x ČB fotokopija (priloge) 
- 10 x vezava
- 1 x priporočeno pismo od 500 do 1000 g</t>
  </si>
  <si>
    <t>- 10 x ČB fotokopija
- 14 x 15 x ČB fotokopija (razpis) 
- 14 x vezava
- 1 x priporočeno pismo od 500 do 1000 g</t>
  </si>
  <si>
    <t>- 120 x ČB fotokopija
- 2 x vezava
- 1 x priporočeno pismo od 500 do 1000 g</t>
  </si>
  <si>
    <t>IO - 1a</t>
  </si>
  <si>
    <t>IO - 1b</t>
  </si>
  <si>
    <t>Posameznik (državljan) seznani pristojno organizacijo o morebitnem obstoju kulturne dediščine</t>
  </si>
  <si>
    <t>Organizacija (podjetje, nevladna institucija idr.) seznani pristojno organizacijo o morebitnem obstoju kulturne dediščine</t>
  </si>
  <si>
    <t>Število obvestil o morebitnem obstoju kulturne dediščine, ki jih prejmejo pristojne organizacije v enem letu od državljanov</t>
  </si>
  <si>
    <t>Število obvestil o morebitnem obstoju kulturne dediščine, ki jih prejmejo pristojne organizacije v enem letu od pravnih oseb</t>
  </si>
  <si>
    <t>IO - 2a</t>
  </si>
  <si>
    <t>IO - 2b</t>
  </si>
  <si>
    <t>Organizacija (podjetje, nevladna institucija idr.) poda pobudo za vpis kulturne dediščine v register</t>
  </si>
  <si>
    <t>Število pobud organizacij za vpis kulturne dediščine v register v enem letu</t>
  </si>
  <si>
    <t>delno</t>
  </si>
  <si>
    <t>Število predlogov zavoda za razglasitev nepremičnega spomenika v enem letu</t>
  </si>
  <si>
    <t>Število javnih obravnav spomeniškega območja</t>
  </si>
  <si>
    <t>Število razglašenih nepremičnih spomenikov v enem letu</t>
  </si>
  <si>
    <t>Seznanitev lastnika dediščine in pridobitev njegovega soglasja</t>
  </si>
  <si>
    <t>AA 1a.1</t>
  </si>
  <si>
    <t>AA 1b.1</t>
  </si>
  <si>
    <t>AA 2a.1</t>
  </si>
  <si>
    <t>AA 2a.2</t>
  </si>
  <si>
    <t>AA 2b.1</t>
  </si>
  <si>
    <t>AA 2b.2</t>
  </si>
  <si>
    <t>AA 4.2</t>
  </si>
  <si>
    <t>AA 4.3</t>
  </si>
  <si>
    <t>AA 4.4</t>
  </si>
  <si>
    <t>AA 4.5</t>
  </si>
  <si>
    <t>AA 4.6</t>
  </si>
  <si>
    <t>AA 4.7</t>
  </si>
  <si>
    <t>AA 4.8</t>
  </si>
  <si>
    <t>AA 5.2</t>
  </si>
  <si>
    <t>AA 5.1</t>
  </si>
  <si>
    <t>AA 4.1</t>
  </si>
  <si>
    <t>Število predlogov muzejev za razglasitev premičnega spomenika v enem letu</t>
  </si>
  <si>
    <t>Število razglašenih premičnih spomenikov v enem letu</t>
  </si>
  <si>
    <t>Število zavrnjenih pobud za razglasitev premičnega spomenika</t>
  </si>
  <si>
    <t>Število zavrnjenih pobud za razglasitev nepremičnega spomenika</t>
  </si>
  <si>
    <t>IO - 13a</t>
  </si>
  <si>
    <t>IO - 13b</t>
  </si>
  <si>
    <t>IO - 16a</t>
  </si>
  <si>
    <t>IO - 16b</t>
  </si>
  <si>
    <t>IO - 19a</t>
  </si>
  <si>
    <t>IO - 19b</t>
  </si>
  <si>
    <t>IO - 28a</t>
  </si>
  <si>
    <t>IO - 28b</t>
  </si>
  <si>
    <t>IO - 30</t>
  </si>
  <si>
    <t>AA 7.4</t>
  </si>
  <si>
    <t>AA 7.5</t>
  </si>
  <si>
    <t>AA 7.6</t>
  </si>
  <si>
    <t>AA 7.7</t>
  </si>
  <si>
    <t>AA 13a.1</t>
  </si>
  <si>
    <t>AA 13a.2</t>
  </si>
  <si>
    <t>AA 13a.3</t>
  </si>
  <si>
    <t>AA 13b.1</t>
  </si>
  <si>
    <t>AA 13b.2</t>
  </si>
  <si>
    <t>AA 13b.3</t>
  </si>
  <si>
    <t>AA 13b.4</t>
  </si>
  <si>
    <t>AA 14.1</t>
  </si>
  <si>
    <t>AA 14.2</t>
  </si>
  <si>
    <t>AA 14.3</t>
  </si>
  <si>
    <t>AA 14.4</t>
  </si>
  <si>
    <t>AA 14.5</t>
  </si>
  <si>
    <t>AA 14.6</t>
  </si>
  <si>
    <t>AA 15.4</t>
  </si>
  <si>
    <t>AA 16a.1</t>
  </si>
  <si>
    <t>AA 16a.2</t>
  </si>
  <si>
    <t>AA 16b.1</t>
  </si>
  <si>
    <t>AA 18b.2</t>
  </si>
  <si>
    <t>AA 19a.1</t>
  </si>
  <si>
    <t>AA 19a.2</t>
  </si>
  <si>
    <t>AA 19b.1</t>
  </si>
  <si>
    <t>AA 19b.2</t>
  </si>
  <si>
    <t>AA 20a.3</t>
  </si>
  <si>
    <t>AA 20a.4</t>
  </si>
  <si>
    <t>AA 20b.3</t>
  </si>
  <si>
    <t>AA 20b.4</t>
  </si>
  <si>
    <t>AA 28a.1</t>
  </si>
  <si>
    <t>AA 28a.2</t>
  </si>
  <si>
    <t>AA 28b.1</t>
  </si>
  <si>
    <t>AA 28b.2</t>
  </si>
  <si>
    <t>AA 30.1</t>
  </si>
  <si>
    <t>AA 30.2</t>
  </si>
  <si>
    <t>AA 30.3</t>
  </si>
  <si>
    <t>AA 40.4</t>
  </si>
  <si>
    <t>AA 40.5</t>
  </si>
  <si>
    <t>Število pripravnikov v enem letu</t>
  </si>
  <si>
    <t>Pridobitev potrdil o izpolnjevanju pogojev</t>
  </si>
  <si>
    <t>Priprava dokumentacije in prijave na razpis</t>
  </si>
  <si>
    <t>Pridobivanje podatkov in priprava mnenja</t>
  </si>
  <si>
    <t>Priprava dokumentacije o izpolnjevanju pogojev in izpolnitev vloge</t>
  </si>
  <si>
    <t>Število prijav na razpis Službe za premično dediščino in muzeje</t>
  </si>
  <si>
    <t>Izbran izvajalec Službe za premično dediščino in muzeje</t>
  </si>
  <si>
    <t>Muzej kandidira na razpisu za podelitev službe za premično dediščino in muzeje</t>
  </si>
  <si>
    <t>Muzej posreduje vlogo za vpis v razvid muzejev</t>
  </si>
  <si>
    <t>Število izvedenih predhodnih arheoloških raziskav, ki jih opravi zavod v okviru javne službe</t>
  </si>
  <si>
    <t>Število posredovanih gradiv (smernic in mnenj) za prostorske akte v enem letu</t>
  </si>
  <si>
    <t>Posredovanje smernic in mnenj ministrstvu</t>
  </si>
  <si>
    <t>Zavod za varstvo kulturne dediščine Slovenije izvaja dejavnosti pri pripravi razvojnih načrtov in planov</t>
  </si>
  <si>
    <t>Zavod za varstvo kulturne dediščine Slovenije izvede predhodne arheološke raziskave z namenom natančne določitve dejanskega stanja za izdajo kulturnovarstvenega soglasja</t>
  </si>
  <si>
    <t>Priprava gradiv za oblikovanje smernic in mnenj</t>
  </si>
  <si>
    <t>Pravna oseba izvede postopke ob prodaji spomenika</t>
  </si>
  <si>
    <t>Fizična oseba izvede postopke ob prodaji spomenika</t>
  </si>
  <si>
    <t>Število obvestil predkupnega upravičenca v zvezi s prodajo spomenika s strani pravnih oseb v enem letu</t>
  </si>
  <si>
    <t>Število obvestil predkupnega upravičenca v zvezi s prodajo spomenika s strani posameznikov v enem letu</t>
  </si>
  <si>
    <t>Predkupni upravičenec kreira izjavo, da odstopa od uveljavitve predkupne pravice</t>
  </si>
  <si>
    <t>Število posredovanih načrtov upravljanja spomenika v enem letu - skupaj fizične in pravne osebe</t>
  </si>
  <si>
    <t>Posredovanje načrta zavodu</t>
  </si>
  <si>
    <t>Število pozivov za posredovanje podatkov o dediščini v enem letu</t>
  </si>
  <si>
    <t xml:space="preserve">Število posredovanih podatkov o dediščini </t>
  </si>
  <si>
    <t>Lastnik - fizična oseba je dolžan na poziv posredovati podatke o dediščini</t>
  </si>
  <si>
    <t>Lastnik - pravna oseba je dolžan na poziv posredovati podatke o dediščini</t>
  </si>
  <si>
    <t>IO - 23b</t>
  </si>
  <si>
    <t>IO - 23a</t>
  </si>
  <si>
    <t>AA 23a.1</t>
  </si>
  <si>
    <t>AA 23a.2</t>
  </si>
  <si>
    <t>AA 23b.1</t>
  </si>
  <si>
    <t>AA 23b.2</t>
  </si>
  <si>
    <t>Število novo evidentiranih zasebnih arheoloških najdb oziroma zbirk v enem letu</t>
  </si>
  <si>
    <t>Fizična oseba, ki hrani arheološko najdbo ali zbirko takih najdb, mora zanje imeti dokazilo o izvoru</t>
  </si>
  <si>
    <t>Pravna oseba, ki hrani arheološko najdbo ali zbirko takih najdb, mora zanje imeti dokazilo o izvoru</t>
  </si>
  <si>
    <t>Če država izvora predpisuje izvozno dovoljenje oziroma dovoljenje za iznos, mora pravna oseba (uvoznik) pri vnosu oziroma uvozu obvezno predložiti tako dovoljenje</t>
  </si>
  <si>
    <t>Če država izvora predpisuje izvozno dovoljenje oziroma dovoljenje za iznos, mora fizična oseba (uvoznik) pri vnosu oziroma uvozu obvezno predložiti tako dovoljenje</t>
  </si>
  <si>
    <t>Število predloženih izvoznih dovoljenj oziroma dovoljenj za iznos, izdanih v državi izvora fizičnim osebam - uvoznikom</t>
  </si>
  <si>
    <t>Število predloženih izvoznih dovoljenj oziroma dovoljenj za iznos, izdanih v državi izvora pravnim osebam - uvoznikom</t>
  </si>
  <si>
    <t>Število poročil fizičnih oseb o iznosu ali izvozu dediščine v enem letu</t>
  </si>
  <si>
    <t>Število poročil pravnih oseb o iznosu ali izvozu dediščine v enem letu</t>
  </si>
  <si>
    <t>Število vpisov v razvid trgovcev - pravnih oseb z dediščino v enem letu</t>
  </si>
  <si>
    <t>Lastnik kulturne dediščine - fizična oseba uveljavlja pravico do nadomestila</t>
  </si>
  <si>
    <t>Lastnik kulturne dediščine - pravna oseba uveljavlja pravico do nadomestila</t>
  </si>
  <si>
    <t>Število zahtevkov fizičnih oseb po odobritvi nadomestila v enem letu</t>
  </si>
  <si>
    <t>Število pogodb o nadomestilu, sklenjenih s fizičnimi osebami v enem letu</t>
  </si>
  <si>
    <t>Število pogodb o nadomestilu, sklenjenih s pravnimi osebami v enem letu</t>
  </si>
  <si>
    <t>Število zahtevkov pravnih oseb po odobritvi nadomestila v enem letu</t>
  </si>
  <si>
    <t>Lastnik z ministrstvom ali občino podpiše pogodbo o vlaganju javnih sredstev</t>
  </si>
  <si>
    <t>Dejavnosti lastnika - fizične osebe pri ravnanju z dediščino</t>
  </si>
  <si>
    <t>Dejavnosti lastnika - pravne osebe pri ravnanju z dediščino</t>
  </si>
  <si>
    <t>AA 16b.2</t>
  </si>
  <si>
    <t>Število odrejenih ukrepov zavoda fizičnim osebam za varovanje dediščine</t>
  </si>
  <si>
    <t>Število odrejenih ukrepov zavoda pravnim osebam za varovanje dediščine</t>
  </si>
  <si>
    <t>Število pogodb s pravnimi osebami o vlaganju javnih sredstev v enem letu</t>
  </si>
  <si>
    <t>Število pogodb s fizičnimi osebami o vlaganju javnih sredstev v enem letu</t>
  </si>
  <si>
    <t xml:space="preserve">Število zahtev investitorjev za financiranje predhodnih raziskav arheoloških najdišč v enem letu </t>
  </si>
  <si>
    <t>Priprava potrebne dokumentacije (dokazilo o pravici graditi, PZI, izjava o gradnji za lastne potrebe ali neprofitna najemna stanovanja, izjava Stanovanjskega sklada, da se gradijo neprofitna stanovanja, ocena (mnenje ZVKDS) obsega in vsebine arheološkega izkopavanja)</t>
  </si>
  <si>
    <t>Priprava mnenja in določitev kulturnovarstvenih pogojev</t>
  </si>
  <si>
    <t>IO - 11a</t>
  </si>
  <si>
    <t>IO - 11b</t>
  </si>
  <si>
    <t>Investitor - pravna oseba pridobi kulturnovarstveno soglasje za posege</t>
  </si>
  <si>
    <t>Število kulturnovarstvenih soglasij za posege v enem letu za pravne osebe</t>
  </si>
  <si>
    <t>Število konservatorskih načrtov v enem letu (za fizične osebe)</t>
  </si>
  <si>
    <t>AA 11a.1</t>
  </si>
  <si>
    <t>AA 11a.2</t>
  </si>
  <si>
    <t>AA 11a.3</t>
  </si>
  <si>
    <t>AA 11a.4</t>
  </si>
  <si>
    <t>AA 11b.1</t>
  </si>
  <si>
    <t>AA 11b.2</t>
  </si>
  <si>
    <t>AA 11b.3</t>
  </si>
  <si>
    <t>Izvedba predhodnih arheoloških preiskav in priprava konservatorskega načrta</t>
  </si>
  <si>
    <t>Število izdanih odločb o arheoloških najdiščih v enem letu</t>
  </si>
  <si>
    <t>AA 10.3</t>
  </si>
  <si>
    <t>IO - 9a</t>
  </si>
  <si>
    <t>IO - 9b</t>
  </si>
  <si>
    <t>Fizična oseba - najditelj arheološke ostaline jo zavaruje in obvesti o njej zavod</t>
  </si>
  <si>
    <t>Pravna oseba - najditelj arheološke ostaline jo zavaruje in obvesti o njej zavod</t>
  </si>
  <si>
    <t>Število obvestil fizičnih oseb - najditeljev arheoloških ostalin v enem letu</t>
  </si>
  <si>
    <t>Število obvestil pravnih oseb - najditeljev arheoloških ostalin v enem letu</t>
  </si>
  <si>
    <t>Posredovanje obvestila zavodu</t>
  </si>
  <si>
    <t>AA 9a.1</t>
  </si>
  <si>
    <t>AA 9a.2</t>
  </si>
  <si>
    <t>AA 9b.1</t>
  </si>
  <si>
    <t>AA 9b.2</t>
  </si>
  <si>
    <t>Število predlogov zavoda za določitev varstvenih območij dediščine v enem letu</t>
  </si>
  <si>
    <t>Število predlogov koordinatorja za razglasitev žive mojstrovine v enem letu</t>
  </si>
  <si>
    <t>Število prejetih pobud za razglasitev žive mojstrovine v enem letu</t>
  </si>
  <si>
    <t>Priprava osnutka akta o razglasitvi, ki opredeljuje tudi avtorske pravice, povezane z živo mojstrovino</t>
  </si>
  <si>
    <t>Število zavrnjenih pobud za razglasitev žive mojstrovine v enem letu</t>
  </si>
  <si>
    <t>Posredovanje predloga za razglasitev žive mojstrovine</t>
  </si>
  <si>
    <t>Seznanitev z obveznostjo in priprava vloge za ministrstvo</t>
  </si>
  <si>
    <t>Število  s strani ministrstva posredovanih smernic in mnenj v postopkih priprave državnih in občinskih prostorskih aktov (razvojnih načrtov)</t>
  </si>
  <si>
    <t>Število s strani ministrstva posredovanih mnenj o verjetnosti pomembnejših vplivov na kulturno dediščino</t>
  </si>
  <si>
    <t>Število izvajalcev (število poročil izvajalcev) lokalne javne službe varstva nepremične dediščine v enem letu</t>
  </si>
  <si>
    <t>Priprava podatkov (splošno odprto dovoljenje za izvoz kulturne dediščine, seznam predmetov kulturne dediščine (fotografije primerkov, podatki o teži), dokument o zavarovanju muzejskega predmeta, pogodba z institucijo, pooblastilo (če je potrebno))</t>
  </si>
  <si>
    <t>Oblikovanje ukrepov za varovanje v sorazmerju z zmožnostmi</t>
  </si>
  <si>
    <t>AA 18a.3</t>
  </si>
  <si>
    <t>AA 18a.4</t>
  </si>
  <si>
    <t>AA 18b.3</t>
  </si>
  <si>
    <t>AA 18b.4</t>
  </si>
  <si>
    <t>IO - 24a</t>
  </si>
  <si>
    <t>AA 24a.1</t>
  </si>
  <si>
    <t>AA 24a.2</t>
  </si>
  <si>
    <t>AA 24a.3</t>
  </si>
  <si>
    <t>IO - 24b</t>
  </si>
  <si>
    <t>AA 24b.1</t>
  </si>
  <si>
    <t>AA 24b.2</t>
  </si>
  <si>
    <t>AA 24b.3</t>
  </si>
  <si>
    <t>IO - 26a</t>
  </si>
  <si>
    <t>AA 26a.1</t>
  </si>
  <si>
    <t>AA 26a.2</t>
  </si>
  <si>
    <t>AA 26a.3</t>
  </si>
  <si>
    <t>AA 26a.4</t>
  </si>
  <si>
    <t>AA 26a.5</t>
  </si>
  <si>
    <t>IO - 26b</t>
  </si>
  <si>
    <t>AA 26b.1</t>
  </si>
  <si>
    <t>AA 26b.2</t>
  </si>
  <si>
    <t>AA 26b.3</t>
  </si>
  <si>
    <t>AA 26b.4</t>
  </si>
  <si>
    <t>AA 26b.5</t>
  </si>
  <si>
    <t>AA 27.1</t>
  </si>
  <si>
    <t>AA 27.2</t>
  </si>
  <si>
    <t>IO - 29a</t>
  </si>
  <si>
    <t>AA 29a.1</t>
  </si>
  <si>
    <t>AA 29a.2</t>
  </si>
  <si>
    <t>AA 29a.3</t>
  </si>
  <si>
    <t>IO - 29b</t>
  </si>
  <si>
    <t>AA 29b.1</t>
  </si>
  <si>
    <t>AA 29b.2</t>
  </si>
  <si>
    <t>AA 29b.3</t>
  </si>
  <si>
    <t>AA 30.4</t>
  </si>
  <si>
    <t>AA 30.5</t>
  </si>
  <si>
    <t>AA 30.6</t>
  </si>
  <si>
    <t>AA 32.4</t>
  </si>
  <si>
    <t>AA 35.5</t>
  </si>
  <si>
    <t>AA 40.6</t>
  </si>
  <si>
    <t>IO - 43a</t>
  </si>
  <si>
    <t>AA 43a.1</t>
  </si>
  <si>
    <t>AA 43a.2</t>
  </si>
  <si>
    <t>AA 43a.3</t>
  </si>
  <si>
    <t>IO - 43b</t>
  </si>
  <si>
    <t>AA 43b.1</t>
  </si>
  <si>
    <t>AA 43b.2</t>
  </si>
  <si>
    <t>AA 43b.3</t>
  </si>
  <si>
    <t xml:space="preserve">17. in 19. člen                                              </t>
  </si>
  <si>
    <t>AA 5.3</t>
  </si>
  <si>
    <t>AA 5.4</t>
  </si>
  <si>
    <t>AA 5.5</t>
  </si>
  <si>
    <t>AA 5.6</t>
  </si>
  <si>
    <t>AA 5.7</t>
  </si>
  <si>
    <t>Priprava dokumentacije in kreiranje vloge</t>
  </si>
  <si>
    <t>Predpis in objava</t>
  </si>
  <si>
    <t>Predpis ima IO</t>
  </si>
  <si>
    <t>Opombe</t>
  </si>
  <si>
    <r>
      <t>1.</t>
    </r>
    <r>
      <rPr>
        <sz val="7"/>
        <rFont val="Times New Roman"/>
        <family val="1"/>
      </rPr>
      <t xml:space="preserve">    </t>
    </r>
    <r>
      <rPr>
        <sz val="11"/>
        <rFont val="Arial"/>
        <family val="2"/>
      </rPr>
      <t>Pravilnik o obliki in namestitvi oznak nepremičnih spomenikov in znamenitosti (Ur.l. SRS, št. 33/1985)</t>
    </r>
  </si>
  <si>
    <r>
      <t>2.</t>
    </r>
    <r>
      <rPr>
        <sz val="7"/>
        <rFont val="Times New Roman"/>
        <family val="1"/>
      </rPr>
      <t xml:space="preserve">    </t>
    </r>
    <r>
      <rPr>
        <sz val="11"/>
        <rFont val="Arial"/>
        <family val="2"/>
      </rPr>
      <t>Pravilnik o strokovnih izpitih na področju varstva kulturne dediščine in varstva arhivskega gradiva (Ur.l. RS, št. 101/2008)</t>
    </r>
  </si>
  <si>
    <r>
      <t>3.</t>
    </r>
    <r>
      <rPr>
        <sz val="7"/>
        <rFont val="Times New Roman"/>
        <family val="1"/>
      </rPr>
      <t xml:space="preserve">    </t>
    </r>
    <r>
      <rPr>
        <sz val="11"/>
        <rFont val="Arial"/>
        <family val="2"/>
      </rPr>
      <t>Pravilnik o pridobivanju nazivov na področju varstva kulturne dediščine in varstva arhivskega gradiva (Ur.l. RS, št. 101/2008)</t>
    </r>
  </si>
  <si>
    <r>
      <t>4.</t>
    </r>
    <r>
      <rPr>
        <sz val="7"/>
        <rFont val="Times New Roman"/>
        <family val="1"/>
      </rPr>
      <t xml:space="preserve">    </t>
    </r>
    <r>
      <rPr>
        <sz val="11"/>
        <rFont val="Arial"/>
        <family val="2"/>
      </rPr>
      <t>Pravilnik o varovanju in hranjenju nacionalnega bogastva in muzejskega gradiva, o vpisu v razvid muzejev in o podelitvi pooblastila za opravljanje državne javne službe muzejev (Ur.l. RS, št. 110/2008)</t>
    </r>
  </si>
  <si>
    <r>
      <t>5.</t>
    </r>
    <r>
      <rPr>
        <sz val="7"/>
        <rFont val="Times New Roman"/>
        <family val="1"/>
      </rPr>
      <t xml:space="preserve">    </t>
    </r>
    <r>
      <rPr>
        <sz val="11"/>
        <rFont val="Arial"/>
        <family val="2"/>
      </rPr>
      <t>Pravilnik o spremembi Pravilnika o varovanju in hranjenju nacionalnega bogastva in muzejskega gradiva, o vpisu v razvid muzejev in o podelitvi pooblastila za opravljanje državne javne službe muzejev (Ur.l. RS, št. 32/2009)</t>
    </r>
  </si>
  <si>
    <r>
      <t>6.</t>
    </r>
    <r>
      <rPr>
        <sz val="7"/>
        <rFont val="Times New Roman"/>
        <family val="1"/>
      </rPr>
      <t xml:space="preserve">    </t>
    </r>
    <r>
      <rPr>
        <sz val="11"/>
        <rFont val="Arial"/>
        <family val="2"/>
      </rPr>
      <t>Pravilnik o konservatorskem načrtu (Ur.l. RS, št. 66/2009)</t>
    </r>
  </si>
  <si>
    <r>
      <t>7.</t>
    </r>
    <r>
      <rPr>
        <sz val="7"/>
        <rFont val="Times New Roman"/>
        <family val="1"/>
      </rPr>
      <t xml:space="preserve">    </t>
    </r>
    <r>
      <rPr>
        <sz val="11"/>
        <rFont val="Arial"/>
        <family val="2"/>
      </rPr>
      <t>Pravilnik o registru kulturne dediščine (Ur.l. RS, št. 66/2009)</t>
    </r>
  </si>
  <si>
    <r>
      <t>8.</t>
    </r>
    <r>
      <rPr>
        <sz val="7"/>
        <rFont val="Times New Roman"/>
        <family val="1"/>
      </rPr>
      <t xml:space="preserve">    </t>
    </r>
    <r>
      <rPr>
        <sz val="11"/>
        <rFont val="Arial"/>
        <family val="2"/>
      </rPr>
      <t>Pravilnik o vlaganju in reševanju zahtevkov za financiranje predhodnih raziskav arheoloških najdišč iz državnega proračuna (Ur.l. RS, št. 69/2009)</t>
    </r>
  </si>
  <si>
    <r>
      <t>9.</t>
    </r>
    <r>
      <rPr>
        <sz val="7"/>
        <rFont val="Times New Roman"/>
        <family val="1"/>
      </rPr>
      <t xml:space="preserve">    </t>
    </r>
    <r>
      <rPr>
        <sz val="11"/>
        <rFont val="Arial"/>
        <family val="2"/>
      </rPr>
      <t>Pravilnik o spremembah Pravilnika o pridobivanju nazivov na področju varstva kulturne dediščine in varstva arhivskega gradiva (Ur.l. RS, št. 47/2010)</t>
    </r>
  </si>
  <si>
    <t xml:space="preserve">Zakon o varovanju kulturne dediščine (ZVKD-1)
Ur.l. RS, št. 16/2008
</t>
  </si>
  <si>
    <t>DA</t>
  </si>
  <si>
    <t>sprememba</t>
  </si>
  <si>
    <t>NE</t>
  </si>
  <si>
    <t>izdatki (opisno)</t>
  </si>
  <si>
    <t>izdatki (vrednost)</t>
  </si>
  <si>
    <t>Elektronsko izpolnjevanje aktivnosti (da ali ne)</t>
  </si>
  <si>
    <t>IO (opisno)</t>
  </si>
  <si>
    <t>Povezani predpisi z navedbo objave</t>
  </si>
  <si>
    <t>Resorni organ</t>
  </si>
  <si>
    <t>Naziv zakona z navedbo objave</t>
  </si>
  <si>
    <t>Podzakonski predpisi z navedbo objave</t>
  </si>
  <si>
    <t>Populacija (opisno)</t>
  </si>
  <si>
    <t>Populacija (število)</t>
  </si>
  <si>
    <t>Frekvenca</t>
  </si>
  <si>
    <t>Urna postavka</t>
  </si>
  <si>
    <t>Potreben čas</t>
  </si>
  <si>
    <t>Strošek zunanjega izvajalca</t>
  </si>
  <si>
    <t>CENA</t>
  </si>
  <si>
    <t>KOLIČINA</t>
  </si>
  <si>
    <t>ADMINISTR. STR.</t>
  </si>
  <si>
    <t>ADMINISTR. BREME</t>
  </si>
  <si>
    <t>1 - Vodenje evidenc</t>
  </si>
  <si>
    <t>2 - Prijava najava aktivnosti</t>
  </si>
  <si>
    <t>3 - Posredovanje poročil</t>
  </si>
  <si>
    <t>4 - Označevanje informacij za tretje osebe</t>
  </si>
  <si>
    <t>5 - Posredovanje informacij za tretje osebe</t>
  </si>
  <si>
    <t>6 - Zahtevek za posamezno aktivnost, oprostitev, povračilo</t>
  </si>
  <si>
    <t>7 - Splošni zahtevki za določene aktivnosti ali oprostitve</t>
  </si>
  <si>
    <t>8 - Registracija</t>
  </si>
  <si>
    <t>9 - Certifikacija izdelkov, procesov</t>
  </si>
  <si>
    <t>10 - Nadzor</t>
  </si>
  <si>
    <t>11 - Inšpekcijski nadzor</t>
  </si>
  <si>
    <t>12 - Prošnja za subvencije, garancije</t>
  </si>
  <si>
    <t>TIPI IO:</t>
  </si>
  <si>
    <t>TIPI AA:</t>
  </si>
  <si>
    <t>1 - Seznanjanje z informacijsko obveznostjo</t>
  </si>
  <si>
    <t>2 - Usposabljanje zaposlenih za pripravo IO</t>
  </si>
  <si>
    <t>3 - Priprava potrebnih informacij iz obstoječih podatkov ali preračunavanje, preoblikovanje obstoječih podatkov za namen IO</t>
  </si>
  <si>
    <t>4 - Pridobivanje novih podatkov</t>
  </si>
  <si>
    <t>5 - Oblikovanje ustreznih podatkov</t>
  </si>
  <si>
    <t>6 - Izpolnjevanje obrazcev, napovedi, obračunov</t>
  </si>
  <si>
    <t>7 - Sklicevanje sestankov zaradi IO</t>
  </si>
  <si>
    <t>8 - Nadzor in sodelovanje pri opravljanju zunanje inšpekcije</t>
  </si>
  <si>
    <t>9 - Kopiranje, distribuiranje (poročil, letakov, etiket)</t>
  </si>
  <si>
    <t>10 - Poročanje/oddajanje informacij</t>
  </si>
  <si>
    <t>11 - Drugo</t>
  </si>
  <si>
    <t>AA (opisno)</t>
  </si>
  <si>
    <t>AA (tip)</t>
  </si>
  <si>
    <t>Št. člena</t>
  </si>
  <si>
    <t>14 - Drugo</t>
  </si>
  <si>
    <t>13 - Usposabljanje, izobraževanje</t>
  </si>
  <si>
    <t>korekcijski faktor</t>
  </si>
  <si>
    <t>Arial 8</t>
  </si>
  <si>
    <t>Arial 8, Krepko</t>
  </si>
  <si>
    <t>Kategorija predpisa</t>
  </si>
  <si>
    <t>Zap. št. IO</t>
  </si>
  <si>
    <t>Zap. št. AA</t>
  </si>
  <si>
    <t>IO (tip)</t>
  </si>
  <si>
    <t>Kategorija predpisa:</t>
  </si>
  <si>
    <t>1 - A (EU regulativa)</t>
  </si>
  <si>
    <t>2 - B (EU direktiva)</t>
  </si>
  <si>
    <t>3 - C (nacionalna)</t>
  </si>
  <si>
    <t xml:space="preserve">Področje: </t>
  </si>
  <si>
    <t>26. člen</t>
  </si>
  <si>
    <t>C</t>
  </si>
  <si>
    <t>Priprava podatkov</t>
  </si>
  <si>
    <t>Priprava mnenja</t>
  </si>
  <si>
    <t>Seznanitev z obveznostjo</t>
  </si>
  <si>
    <t>Priprava dokumentacije</t>
  </si>
  <si>
    <t>Priprava vloge</t>
  </si>
  <si>
    <t>Priprava dokumentacije o izpolnjevanju pogojev</t>
  </si>
  <si>
    <t>Priprava prijave na razpis</t>
  </si>
  <si>
    <t>Junij - julij 2010</t>
  </si>
  <si>
    <t>Področje kulture</t>
  </si>
  <si>
    <t>MK</t>
  </si>
  <si>
    <t xml:space="preserve">Zakon o varstvu kulturne dediščine (ZVKD-1), Ur. l. RS št. 16/2008; Sprem: Ur. l. RS št. 123/2008  </t>
  </si>
  <si>
    <t>Pravilnik o registru kulturne dediščine, Ur. l. RS št. 66/2009</t>
  </si>
  <si>
    <t>Priprava pobude</t>
  </si>
  <si>
    <t>Ministrstvo vpiše enoto kulturne dediščine v register</t>
  </si>
  <si>
    <t>Pristojna organizacija (zavod za varstvo kulturne dediščine, muzeji) pripravi predlog za vpis</t>
  </si>
  <si>
    <t>Posredovanje pobude pristojni organizaciji</t>
  </si>
  <si>
    <t>Seznanitev s pobudo</t>
  </si>
  <si>
    <t>Zbiranje podatkov o enoti kulturne dediščine</t>
  </si>
  <si>
    <t>Posredovanje podatkov za vpis v register</t>
  </si>
  <si>
    <t>10. člen                                               (9., 67. in 72. člen)</t>
  </si>
  <si>
    <t>5., 6. in 7. člen                                               (9., 67. in 72. člen)</t>
  </si>
  <si>
    <t>Priprava dokumentacijskega obrazca</t>
  </si>
  <si>
    <t xml:space="preserve">Ministrstvo vodi register kulturne dediščine </t>
  </si>
  <si>
    <t>11. člen                                               (9., 67. in 72. člen)</t>
  </si>
  <si>
    <t>Ministrstvo vzpostavi in vzdržuje javni portal registra kulturne dediščine</t>
  </si>
  <si>
    <t>105. člen</t>
  </si>
  <si>
    <t>105.člen</t>
  </si>
  <si>
    <t xml:space="preserve">Pravilnik o pridobivanju nazivov na področju varstva kulturne dediščine in varstva arhivskega gradiva, Ur. l. RS št. 101/2008, Sprem: Ur. l. RS št. 47/2010 </t>
  </si>
  <si>
    <t>Zakon o varstvu dokumentarnega in arhivskega gradiva ter arhivih</t>
  </si>
  <si>
    <t>Arhiv RS podeljuje nazive s področja arhivske dejavnosti</t>
  </si>
  <si>
    <t>13. člen                                               (103. člen)</t>
  </si>
  <si>
    <t>Posredovanje vloge na ministrstvo</t>
  </si>
  <si>
    <t>10. , 11., 13., 14., 15. in 16. člen                                 (103. člen)</t>
  </si>
  <si>
    <t>Ministrstvo vodi seznam oseb, ki so strokovno usposobljene za opravljanje specializiranih del varstva in ga javno objavi na svetovnem spletu</t>
  </si>
  <si>
    <t>Vpis fizične osebe v seznam oseb, ki so strokovno usposobljene za opravljanje specializiranih del varstva</t>
  </si>
  <si>
    <t>Vpis pravne osebe v seznam oseb, ki so strokovno usposobljene za opravljanje specializiranih del varstva</t>
  </si>
  <si>
    <t>Pravilnik o strokovnih izpitih na področju varstva kulturne dediščine in varstva arhivskega gradiva, Ur. l. RS št. 101/2008</t>
  </si>
  <si>
    <t>Posameznik opravi strokovni izpit na področju varstva kulturne dediščine</t>
  </si>
  <si>
    <t>Organizacija ali drug subjekt varstva omogoča opravljanje pripravništva</t>
  </si>
  <si>
    <t>Arhiv RS izvaja strokovne izpite s področja arhivske dejavnosti</t>
  </si>
  <si>
    <t>Komisija pri ministrstvu izvede strokovne izpite</t>
  </si>
  <si>
    <t>Ministrstvo izda potrdilo o opravljenem izpitu</t>
  </si>
  <si>
    <t>Ministrstvo vodi evidenco o opravljenih izpitih</t>
  </si>
  <si>
    <t>6. in 18. člen                                               (103. člen)</t>
  </si>
  <si>
    <t>18. člen                                                (103. člen)</t>
  </si>
  <si>
    <t>11., 12., 13., 14., 15. in 16. člen          (103. člen)</t>
  </si>
  <si>
    <t>3., 4., 5., 6., 7.,  8.,  9. in 19. člen           (103. člen)</t>
  </si>
  <si>
    <t>Priprava pisne naloge</t>
  </si>
  <si>
    <t>Prijava na izpit in plačilo izpita</t>
  </si>
  <si>
    <t>Priprava dokumentacije za izpit</t>
  </si>
  <si>
    <t>Vodenje pripravniškega dnevnika</t>
  </si>
  <si>
    <t>Pridobitev potrdil o izpolnjevanjih</t>
  </si>
  <si>
    <t>Imenovanje metorja</t>
  </si>
  <si>
    <t>Mentor določi program pripravništva</t>
  </si>
  <si>
    <t>Mentor soglaša s pisno nalogo</t>
  </si>
  <si>
    <t>Mentor napiše poročilo o delu pripravnika</t>
  </si>
  <si>
    <t>4., 5. in 6. člen                                    (103. člen)</t>
  </si>
  <si>
    <t>Posameznik pridobi naziv na področju varstva kulturne dediščine (razen naziva tehnik, ki se pridobi že z opravljenim strokovnim izpitom)</t>
  </si>
  <si>
    <t>Komisija pri ministrstvu obravnava vlogo za naziv na področju kulturne dediščine (razen naziva tehnik, ki se pridobi že z opravljenim strokovnim izpitom)</t>
  </si>
  <si>
    <t>Posameznik poda pobudo za vpis kulturne dediščine v register</t>
  </si>
  <si>
    <t xml:space="preserve">12. člen                                              </t>
  </si>
  <si>
    <t>Pridobitev informacij</t>
  </si>
  <si>
    <t>Seznanitev lastnika dediščine</t>
  </si>
  <si>
    <t xml:space="preserve">4. člen                                              </t>
  </si>
  <si>
    <t>Vsakdo mora seznaniti pristojno organizacijo o morebitnem obstoju kulturne dediščine</t>
  </si>
  <si>
    <t>Posredovanje informacije</t>
  </si>
  <si>
    <t>Izvedba javne obravnave, če gre za spomeniško območje</t>
  </si>
  <si>
    <t>Priprava osnutka akta o razglasitvi</t>
  </si>
  <si>
    <t>Zavod pripravi predlog za razglasitev nepremičnega spomenika</t>
  </si>
  <si>
    <t xml:space="preserve">17. člen                                              </t>
  </si>
  <si>
    <t>Muzej pripravi predlog za razglasitev premičnega spomenika</t>
  </si>
  <si>
    <t>Seznanitev lastnika dediščine in pridobitov njegovega soglasja</t>
  </si>
  <si>
    <t>19. člen</t>
  </si>
  <si>
    <t>Muzej vpiše premičnino ali zbirko premičnin v inventarno knjigo muzeja</t>
  </si>
  <si>
    <t xml:space="preserve">17. in 18. člen                                              </t>
  </si>
  <si>
    <t>Vpis v inventarno knjigo muzeja</t>
  </si>
  <si>
    <t>Izvedba javne obravnave z nosilci žive dediščine in zainteresirano javnostjo</t>
  </si>
  <si>
    <t>Priprava osnutka akta o razglasitvi, ki opredlejuje tudi avtorske pravice povezane z živo mojstrovino</t>
  </si>
  <si>
    <t xml:space="preserve">20. člen                                              </t>
  </si>
  <si>
    <t>21. člen</t>
  </si>
  <si>
    <t>Minister v primeru obstoja nevarnosti uničenja dediščine sprejme odlok o začasni razglasitvi za spomenik in ga objavi v Uradnem listu RS</t>
  </si>
  <si>
    <t>Obvestitev pobudnika v primeru zavrnitve pobude</t>
  </si>
  <si>
    <t>25. člen</t>
  </si>
  <si>
    <t>Zavod pripravi predlog za določitev varstvenih območij dediščine</t>
  </si>
  <si>
    <t xml:space="preserve">Seznanitev z vladnimi usmeritvami </t>
  </si>
  <si>
    <t>Pridobivanje podatkov</t>
  </si>
  <si>
    <t>Priprava predloga</t>
  </si>
  <si>
    <t>Posredovanje predloga</t>
  </si>
  <si>
    <t>Najditelj arheološke ostaline jo zavaruje in obvesti o njej zavod</t>
  </si>
  <si>
    <t>Obvestitev zavoda</t>
  </si>
  <si>
    <t>26. in 27. člen</t>
  </si>
  <si>
    <t>Seznanitev z informacijo o arheološki ostalini</t>
  </si>
  <si>
    <t>Izdaja odločbe o arheološkem najdišču</t>
  </si>
  <si>
    <t>Zavod prouči arheološko ostalino in izda odločbo o arheološkem najdišču</t>
  </si>
  <si>
    <t>Fizična oseba pridobi kulturnovarstveno soglasje za posege</t>
  </si>
  <si>
    <t>Predložitev projektne dokumentacije zavodu</t>
  </si>
  <si>
    <t>Oprava predhodnih arheoloških preiskav</t>
  </si>
  <si>
    <t>Priprava konservatorskega načrta</t>
  </si>
  <si>
    <t>Seznanitev z dokumentacijo</t>
  </si>
  <si>
    <t>Določitev kulturnovarstvenih pogojev</t>
  </si>
  <si>
    <t>Izdaja kulturnovarstvenega soglasja za posege</t>
  </si>
  <si>
    <t>Zavod določi zahteve za izvedbo posegov in izda soglasje</t>
  </si>
  <si>
    <t>Pravilnik o konservatorskem načrtu, Ur. l. RS št. 66/2009</t>
  </si>
  <si>
    <t>Potrditev konservatorskega načrta</t>
  </si>
  <si>
    <t xml:space="preserve">Pravilnik o vlaganju in reševanju zahtevkov za financiranje predhodnih raziskav arheoloških najdišč iz državnega proračuna, Ur. l. RS št. 69/2009 </t>
  </si>
  <si>
    <t>4., 5.,6. in 9. člen                                                 (34. člen)</t>
  </si>
  <si>
    <t>3., 4., 5., 6., 7. in 9. člen                                                 (34. člen)</t>
  </si>
  <si>
    <t>Fizična oseba, ki gradi stanovanje za lastne potrebe, pridobi financiranje predhodnih raziskav arheoloških najdišč iz državnega proračuna</t>
  </si>
  <si>
    <t>3., 4., 7. in 9. člen                                                 (31. in 34. člen)</t>
  </si>
  <si>
    <t>Priprava potrebne dokumentacije</t>
  </si>
  <si>
    <t xml:space="preserve">Izjava zavoda, da je bil obveščen o najdbi </t>
  </si>
  <si>
    <t>Posredovanje zahteve na ministrstvo</t>
  </si>
  <si>
    <t>Ministrstvo izda odločbo o financiranju predhodnih raziskav arheoloških najdišč iz državnega proračuna</t>
  </si>
  <si>
    <t>32. in 33. člen</t>
  </si>
  <si>
    <t>Posredovanje vloge za pridobitev dovoljenja za raziskavo na zavod</t>
  </si>
  <si>
    <t>Izdaja dovoljenja</t>
  </si>
  <si>
    <t>Oddaja končnega poročila o raziskavi na zavod</t>
  </si>
  <si>
    <t>Vodenje evidence raziskav</t>
  </si>
  <si>
    <t>Predaja celotne in originalne dokumentacije raziskave zavodu, arhivu oz. muzeju</t>
  </si>
  <si>
    <t>Dejavnosti pooblaščene osebe za izvajanje raziskav</t>
  </si>
  <si>
    <t xml:space="preserve">Dejavnosti zavoda pri izvajanju raziskav </t>
  </si>
  <si>
    <t>Oddaja letnega poročila o raziskavi na zavod</t>
  </si>
  <si>
    <t>Dejavnosti lastnika pri ravnanju z dediščino</t>
  </si>
  <si>
    <t>Dejavnosti zavoda pri ravnanju z dediščino</t>
  </si>
  <si>
    <t>Zavod odredi lastniku ukrepe za varovanje v sorazmerju z zmožnostmi</t>
  </si>
  <si>
    <t>Lastnik posreduje podatke o zmožnosti zavodu</t>
  </si>
  <si>
    <t>38. člen</t>
  </si>
  <si>
    <t>Lastnik uveljavlja pravico do nadomestila</t>
  </si>
  <si>
    <t>39. člen</t>
  </si>
  <si>
    <t>Posredovanje vloge za pridobitev nadomestila</t>
  </si>
  <si>
    <t>Podpis pogodbe o nadomestilu</t>
  </si>
  <si>
    <t>Ministrstvo vodi postopek za izplačilo nadomestila v primeru spomenikov državnega pomena</t>
  </si>
  <si>
    <t>Občina vodi postopek za izplačilo nadomestila v primeru spomenikov lokalnega pomena</t>
  </si>
  <si>
    <t>38. in 40. člen</t>
  </si>
  <si>
    <t>Lastnik podpiše pogodbo o vlaganju javnih sredstev z ministrstvom ali občino.</t>
  </si>
  <si>
    <t>Zakon o uresničevanju javnega interesa za kulturo</t>
  </si>
  <si>
    <t>42. člen</t>
  </si>
  <si>
    <t>Država, pokrajina ali občina izvede inšpekcijski pregled</t>
  </si>
  <si>
    <t>Fizična oseba omogoči inšpekcijski pregled</t>
  </si>
  <si>
    <t>Omogočitev pregleda in plačilo pregleda</t>
  </si>
  <si>
    <t>Pravna oseba omogoči inšpekcijski pregled</t>
  </si>
  <si>
    <t>45. člen</t>
  </si>
  <si>
    <t xml:space="preserve">Vodenje evidence nabave in prodaje </t>
  </si>
  <si>
    <t>Posredovanje vloge za vpis v razvid trgovcev z dediščino na ministrstvo</t>
  </si>
  <si>
    <t>Preverba izvora nacionalnega bogastva s katerim trguje</t>
  </si>
  <si>
    <t>Trgovec z dediščino (fizična oseba) se vpiše v razvid trgovcev in vodi evidenco nabave in prodaje z dediščino</t>
  </si>
  <si>
    <t>Trgovec z dediščino (pravna oseba) se vpiše v razvid trgovcev in vodi evidenco nabave in prodaje z dediščino</t>
  </si>
  <si>
    <t>Ministrstvo vodi razvid trgovcev z dediščino</t>
  </si>
  <si>
    <t>Posredovanje vloge za iznos ali izvoz dediščine na ministrstvo</t>
  </si>
  <si>
    <t>Poročanje o iznosu ali izvozu dediščine ministrstvu</t>
  </si>
  <si>
    <t>46. člen</t>
  </si>
  <si>
    <t xml:space="preserve">Iznos ali izvoz dediščine - fizična oseba </t>
  </si>
  <si>
    <t xml:space="preserve">Iznos ali izvoz dediščine - pravna oseba </t>
  </si>
  <si>
    <t>Ministrstvo izdaja dovoljenja za iznos in izvoz dediščine in vodi evidenco o izdanih dovoljenjih ter evidenco o opravljneih iznosih ali izvozih</t>
  </si>
  <si>
    <t>56. člen</t>
  </si>
  <si>
    <t>Lastnik je dolžan na poziv posredovati podatke o dediščini</t>
  </si>
  <si>
    <t>Posredovanje podatkov</t>
  </si>
  <si>
    <t>57. člen</t>
  </si>
  <si>
    <t xml:space="preserve">Podjetja, ki se sofinancirajo iz javnih sredstev, so dolžna ob prestrukturiranjih dokumentirati tehnične naprave, opreme, orodja, izdelke, tehnične načrte in risbe, ki so starejše od 50 let </t>
  </si>
  <si>
    <t>Dokumentiranje dediščine</t>
  </si>
  <si>
    <t>Predaja dokumentacije pristojni organizaciji</t>
  </si>
  <si>
    <t>59., 60. in 61. člen</t>
  </si>
  <si>
    <t>Zavod sodeluje pri pripravi načrta upravljanja</t>
  </si>
  <si>
    <t>Priprava načrta</t>
  </si>
  <si>
    <t>Sodelovanje z zavodom</t>
  </si>
  <si>
    <t>Pridobitev podatkov</t>
  </si>
  <si>
    <t>Sodelovanje z upravljavcem</t>
  </si>
  <si>
    <t>62. člen</t>
  </si>
  <si>
    <t>Lastnik o nameravani prodaji pisno obvesti predkupnega upravičenca</t>
  </si>
  <si>
    <t>Prodaja spomenika</t>
  </si>
  <si>
    <t>Lastnik pridobi izjavo predkupnega upravičenca, da odstopa od uveljavitve predkupne pravice</t>
  </si>
  <si>
    <t>Pravilnik o varovanju in hranjenju nacionalnega bogastva in muzejskega gradiva, o vpisu v razvid muzejev in o podelitvi pooblastila za opravljanje državne javne službe muzejev, Ur. l. RS št. 110/2008; Sprem: Ur. l. RS št. 32/2009</t>
  </si>
  <si>
    <t>2. člen                                                 (28., 29., 30., 31. in 80. člen)</t>
  </si>
  <si>
    <t>2., 16. in 18. člen                                (28., 29., 30., 31. in 80. člen)</t>
  </si>
  <si>
    <t>82. člen</t>
  </si>
  <si>
    <t>Nadzor nad izvajanjem javne službe varstva izvaja ministrstvo</t>
  </si>
  <si>
    <t>73. člen</t>
  </si>
  <si>
    <t>Vlada sprejme strategijo varstva dediščine</t>
  </si>
  <si>
    <t>Pridobitev podatkov o strategiji varstva dediščine</t>
  </si>
  <si>
    <t>Priprava razvojnih načrtov in planov</t>
  </si>
  <si>
    <t xml:space="preserve">Dejavnosti pripravljalca pri pripravi razvojnih načrtov in planov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</si>
</sst>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_-* #,##0\ &quot;SIT&quot;_-;\-* #,##0\ &quot;SIT&quot;_-;_-* &quot;-&quot;\ &quot;SIT&quot;_-;_-@_-"/>
    <numFmt numFmtId="166" formatCode="_-* #,##0.00\ _S_I_T_-;\-* #,##0.00\ _S_I_T_-;_-* &quot;-&quot;??\ _S_I_T_-;_-@_-"/>
    <numFmt numFmtId="167" formatCode="_-* #,##0\ _S_I_T_-;\-* #,##0\ _S_I_T_-;_-* &quot;-&quot;\ _S_I_T_-;_-@_-"/>
    <numFmt numFmtId="168" formatCode="_-* #,##0.00\ [$EUR]_-;\-* #,##0.00\ [$EUR]_-;_-* &quot;-&quot;??\ [$EUR]_-;_-@_-"/>
    <numFmt numFmtId="169" formatCode="#,##0.00\ &quot;€&quot;"/>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0000"/>
    <numFmt numFmtId="176" formatCode="0.0000000"/>
    <numFmt numFmtId="177" formatCode="0.000000"/>
    <numFmt numFmtId="178" formatCode="0.00000"/>
    <numFmt numFmtId="179" formatCode="0.0000"/>
    <numFmt numFmtId="180" formatCode="0.000"/>
    <numFmt numFmtId="181" formatCode="0.0"/>
  </numFmts>
  <fonts count="29">
    <font>
      <sz val="10"/>
      <name val="Arial"/>
      <family val="0"/>
    </font>
    <font>
      <u val="single"/>
      <sz val="7.5"/>
      <color indexed="12"/>
      <name val="Arial"/>
      <family val="2"/>
    </font>
    <font>
      <u val="single"/>
      <sz val="7.5"/>
      <color indexed="36"/>
      <name val="Arial"/>
      <family val="2"/>
    </font>
    <font>
      <sz val="8"/>
      <name val="Arial"/>
      <family val="2"/>
    </font>
    <font>
      <b/>
      <i/>
      <sz val="8"/>
      <name val="Arial"/>
      <family val="2"/>
    </font>
    <font>
      <sz val="8"/>
      <color indexed="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10"/>
      <name val="Arial"/>
      <family val="2"/>
    </font>
    <font>
      <sz val="11"/>
      <name val="Arial"/>
      <family val="2"/>
    </font>
    <font>
      <sz val="7"/>
      <name val="Times New Roman"/>
      <family val="1"/>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61"/>
        <bgColor indexed="64"/>
      </patternFill>
    </fill>
    <fill>
      <patternFill patternType="solid">
        <fgColor indexed="4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ck"/>
      <top>
        <color indexed="63"/>
      </top>
      <bottom>
        <color indexed="63"/>
      </bottom>
    </border>
    <border>
      <left style="medium"/>
      <right style="medium"/>
      <top style="thick"/>
      <bottom style="thin"/>
    </border>
    <border>
      <left style="medium"/>
      <right style="thick"/>
      <top style="thick"/>
      <bottom style="thin"/>
    </border>
    <border>
      <left style="medium"/>
      <right style="medium"/>
      <top style="thin"/>
      <bottom style="thin"/>
    </border>
    <border>
      <left style="medium"/>
      <right style="thick"/>
      <top style="thin"/>
      <bottom style="thin"/>
    </border>
    <border>
      <left style="medium"/>
      <right style="medium"/>
      <top>
        <color indexed="63"/>
      </top>
      <bottom style="thin"/>
    </border>
    <border>
      <left style="medium"/>
      <right style="medium"/>
      <top style="thin"/>
      <bottom style="thick"/>
    </border>
    <border>
      <left style="medium"/>
      <right style="thick"/>
      <top style="thin"/>
      <bottom style="thick"/>
    </border>
    <border>
      <left>
        <color indexed="63"/>
      </left>
      <right style="thick"/>
      <top style="thick"/>
      <bottom>
        <color indexed="63"/>
      </bottom>
    </border>
    <border>
      <left>
        <color indexed="63"/>
      </left>
      <right style="thick"/>
      <top>
        <color indexed="63"/>
      </top>
      <bottom style="thick"/>
    </border>
    <border>
      <left style="medium"/>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thick"/>
    </border>
    <border>
      <left style="medium"/>
      <right style="medium"/>
      <top style="thick"/>
      <bottom>
        <color indexed="63"/>
      </bottom>
    </border>
    <border>
      <left style="medium"/>
      <right style="thick"/>
      <top style="thick"/>
      <bottom>
        <color indexed="63"/>
      </bottom>
    </border>
    <border>
      <left style="thick"/>
      <right style="medium"/>
      <top style="thick"/>
      <bottom>
        <color indexed="63"/>
      </bottom>
    </border>
    <border>
      <left style="thick"/>
      <right style="medium"/>
      <top style="thick"/>
      <bottom style="thin"/>
    </border>
    <border>
      <left style="thick"/>
      <right style="medium"/>
      <top style="thick"/>
      <bottom style="thick"/>
    </border>
    <border>
      <left style="medium"/>
      <right style="medium"/>
      <top style="thick"/>
      <bottom style="thick"/>
    </border>
    <border>
      <left style="medium"/>
      <right style="thick"/>
      <top style="thick"/>
      <bottom style="thick"/>
    </border>
    <border>
      <left style="medium"/>
      <right style="medium"/>
      <top>
        <color indexed="63"/>
      </top>
      <bottom>
        <color indexed="63"/>
      </bottom>
    </border>
    <border>
      <left style="medium"/>
      <right style="thick"/>
      <top style="thin"/>
      <bottom>
        <color indexed="63"/>
      </bottom>
    </border>
    <border>
      <left style="medium"/>
      <right style="thick"/>
      <top>
        <color indexed="63"/>
      </top>
      <bottom style="thin"/>
    </border>
    <border>
      <left style="medium"/>
      <right style="thick"/>
      <top>
        <color indexed="63"/>
      </top>
      <bottom style="thick"/>
    </border>
    <border>
      <left style="medium"/>
      <right style="thick"/>
      <top>
        <color indexed="63"/>
      </top>
      <bottom>
        <color indexed="63"/>
      </bottom>
    </border>
    <border>
      <left style="thick"/>
      <right style="medium"/>
      <top>
        <color indexed="63"/>
      </top>
      <bottom>
        <color indexed="63"/>
      </bottom>
    </border>
    <border>
      <left style="medium"/>
      <right>
        <color indexed="63"/>
      </right>
      <top style="thin"/>
      <bottom style="thin"/>
    </border>
    <border>
      <left style="thin"/>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style="thick"/>
      <bottom>
        <color indexed="63"/>
      </bottom>
    </border>
    <border>
      <left style="medium"/>
      <right>
        <color indexed="63"/>
      </right>
      <top style="medium"/>
      <bottom style="medium"/>
    </border>
    <border>
      <left>
        <color indexed="63"/>
      </left>
      <right style="medium"/>
      <top style="medium"/>
      <bottom style="medium"/>
    </border>
    <border>
      <left style="thick"/>
      <right style="medium"/>
      <top>
        <color indexed="63"/>
      </top>
      <bottom style="thick"/>
    </border>
    <border>
      <left style="thick"/>
      <right>
        <color indexed="63"/>
      </right>
      <top>
        <color indexed="63"/>
      </top>
      <bottom>
        <color indexed="63"/>
      </bottom>
    </border>
    <border>
      <left style="thick"/>
      <right style="medium"/>
      <top style="thin"/>
      <bottom>
        <color indexed="63"/>
      </bottom>
    </border>
    <border>
      <left style="thick"/>
      <right style="medium"/>
      <top style="thin"/>
      <bottom style="thick"/>
    </border>
    <border>
      <left style="thick"/>
      <right style="medium"/>
      <top style="thin"/>
      <bottom style="thin"/>
    </border>
    <border>
      <left style="thick"/>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23" borderId="7" applyNumberFormat="0" applyFont="0" applyAlignment="0" applyProtection="0"/>
    <xf numFmtId="0" fontId="2" fillId="0" borderId="0" applyNumberFormat="0" applyFill="0" applyBorder="0" applyAlignment="0" applyProtection="0"/>
    <xf numFmtId="9" fontId="0" fillId="0" borderId="0" applyFont="0" applyFill="0" applyBorder="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405">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168" fontId="3" fillId="0" borderId="0" xfId="0" applyNumberFormat="1" applyFont="1" applyBorder="1" applyAlignment="1">
      <alignment/>
    </xf>
    <xf numFmtId="0" fontId="3" fillId="0" borderId="0" xfId="0" applyFont="1" applyAlignment="1">
      <alignment/>
    </xf>
    <xf numFmtId="168" fontId="3" fillId="0" borderId="0" xfId="0" applyNumberFormat="1" applyFont="1" applyAlignment="1">
      <alignment/>
    </xf>
    <xf numFmtId="0" fontId="5"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11" xfId="0" applyFont="1" applyFill="1" applyBorder="1" applyAlignment="1">
      <alignment horizontal="center"/>
    </xf>
    <xf numFmtId="0" fontId="3" fillId="0" borderId="11" xfId="0" applyFont="1" applyFill="1" applyBorder="1" applyAlignment="1" applyProtection="1">
      <alignment horizontal="center"/>
      <protection/>
    </xf>
    <xf numFmtId="168" fontId="3" fillId="0" borderId="11" xfId="0" applyNumberFormat="1" applyFont="1" applyFill="1" applyBorder="1" applyAlignment="1" applyProtection="1">
      <alignment horizontal="right"/>
      <protection/>
    </xf>
    <xf numFmtId="0" fontId="3" fillId="0" borderId="12" xfId="0" applyFont="1" applyFill="1" applyBorder="1" applyAlignment="1">
      <alignment horizontal="center"/>
    </xf>
    <xf numFmtId="0" fontId="3" fillId="0" borderId="0" xfId="0" applyFont="1" applyFill="1" applyAlignment="1">
      <alignment/>
    </xf>
    <xf numFmtId="0" fontId="3" fillId="0" borderId="13" xfId="0" applyFont="1" applyFill="1" applyBorder="1" applyAlignment="1" applyProtection="1">
      <alignment/>
      <protection locked="0"/>
    </xf>
    <xf numFmtId="0" fontId="3" fillId="0" borderId="13" xfId="0" applyFont="1" applyFill="1" applyBorder="1" applyAlignment="1" applyProtection="1">
      <alignment horizontal="center"/>
      <protection locked="0"/>
    </xf>
    <xf numFmtId="168" fontId="3" fillId="0" borderId="13" xfId="0" applyNumberFormat="1" applyFont="1" applyFill="1" applyBorder="1" applyAlignment="1" applyProtection="1">
      <alignment/>
      <protection locked="0"/>
    </xf>
    <xf numFmtId="4" fontId="3" fillId="0" borderId="13" xfId="0" applyNumberFormat="1" applyFont="1" applyFill="1" applyBorder="1" applyAlignment="1" applyProtection="1">
      <alignment horizontal="center"/>
      <protection locked="0"/>
    </xf>
    <xf numFmtId="168" fontId="3" fillId="0" borderId="13" xfId="0" applyNumberFormat="1" applyFont="1" applyFill="1" applyBorder="1" applyAlignment="1" applyProtection="1">
      <alignment horizontal="center"/>
      <protection locked="0"/>
    </xf>
    <xf numFmtId="168" fontId="3" fillId="0" borderId="13" xfId="0" applyNumberFormat="1" applyFont="1" applyFill="1" applyBorder="1" applyAlignment="1" applyProtection="1">
      <alignment horizontal="right"/>
      <protection/>
    </xf>
    <xf numFmtId="0" fontId="3" fillId="0" borderId="14" xfId="0" applyFont="1" applyFill="1" applyBorder="1" applyAlignment="1">
      <alignment horizontal="center"/>
    </xf>
    <xf numFmtId="0" fontId="3" fillId="0" borderId="13" xfId="0" applyFont="1" applyFill="1" applyBorder="1" applyAlignment="1" applyProtection="1">
      <alignment horizontal="center" vertical="center"/>
      <protection locked="0"/>
    </xf>
    <xf numFmtId="168" fontId="3" fillId="0" borderId="15" xfId="0" applyNumberFormat="1" applyFont="1" applyFill="1" applyBorder="1" applyAlignment="1" applyProtection="1">
      <alignment horizontal="right"/>
      <protection/>
    </xf>
    <xf numFmtId="168" fontId="3" fillId="0" borderId="16" xfId="0" applyNumberFormat="1" applyFont="1" applyFill="1" applyBorder="1" applyAlignment="1" applyProtection="1">
      <alignment/>
      <protection locked="0"/>
    </xf>
    <xf numFmtId="4" fontId="3" fillId="0" borderId="16" xfId="0" applyNumberFormat="1" applyFont="1" applyFill="1" applyBorder="1" applyAlignment="1" applyProtection="1">
      <alignment horizontal="center"/>
      <protection locked="0"/>
    </xf>
    <xf numFmtId="0" fontId="3" fillId="0" borderId="16" xfId="0" applyFont="1" applyFill="1" applyBorder="1" applyAlignment="1" applyProtection="1">
      <alignment/>
      <protection locked="0"/>
    </xf>
    <xf numFmtId="168" fontId="3" fillId="0" borderId="16" xfId="0" applyNumberFormat="1" applyFont="1" applyFill="1" applyBorder="1" applyAlignment="1" applyProtection="1">
      <alignment horizontal="center"/>
      <protection locked="0"/>
    </xf>
    <xf numFmtId="168" fontId="3" fillId="0" borderId="16" xfId="0" applyNumberFormat="1" applyFont="1" applyFill="1" applyBorder="1" applyAlignment="1" applyProtection="1">
      <alignment horizontal="right"/>
      <protection/>
    </xf>
    <xf numFmtId="0" fontId="3" fillId="0" borderId="17" xfId="0" applyFont="1" applyFill="1" applyBorder="1" applyAlignment="1">
      <alignment horizontal="center"/>
    </xf>
    <xf numFmtId="0" fontId="3" fillId="0" borderId="11" xfId="0" applyFont="1" applyFill="1" applyBorder="1" applyAlignment="1" applyProtection="1">
      <alignment horizontal="center"/>
      <protection locked="0"/>
    </xf>
    <xf numFmtId="168" fontId="3" fillId="0" borderId="11" xfId="0" applyNumberFormat="1" applyFont="1" applyFill="1" applyBorder="1" applyAlignment="1" applyProtection="1">
      <alignment/>
      <protection locked="0"/>
    </xf>
    <xf numFmtId="4" fontId="3" fillId="0" borderId="11" xfId="0" applyNumberFormat="1" applyFont="1" applyFill="1" applyBorder="1" applyAlignment="1" applyProtection="1">
      <alignment horizontal="center"/>
      <protection locked="0"/>
    </xf>
    <xf numFmtId="0" fontId="3" fillId="0" borderId="11" xfId="0" applyFont="1" applyFill="1" applyBorder="1" applyAlignment="1" applyProtection="1">
      <alignment/>
      <protection locked="0"/>
    </xf>
    <xf numFmtId="168" fontId="3" fillId="0" borderId="11" xfId="0" applyNumberFormat="1" applyFont="1" applyFill="1" applyBorder="1" applyAlignment="1" applyProtection="1">
      <alignment horizontal="center"/>
      <protection locked="0"/>
    </xf>
    <xf numFmtId="0" fontId="3" fillId="0" borderId="13" xfId="0" applyFont="1" applyFill="1" applyBorder="1" applyAlignment="1">
      <alignment horizontal="left" vertical="center" wrapText="1"/>
    </xf>
    <xf numFmtId="0" fontId="3" fillId="0" borderId="0" xfId="0" applyFont="1" applyBorder="1" applyAlignment="1">
      <alignment wrapText="1"/>
    </xf>
    <xf numFmtId="0" fontId="6" fillId="0" borderId="0" xfId="0" applyFont="1" applyAlignment="1">
      <alignment/>
    </xf>
    <xf numFmtId="0" fontId="3" fillId="0" borderId="18" xfId="0" applyFont="1" applyBorder="1" applyAlignment="1">
      <alignment/>
    </xf>
    <xf numFmtId="0" fontId="3" fillId="0" borderId="10" xfId="0" applyFont="1" applyBorder="1" applyAlignment="1">
      <alignment/>
    </xf>
    <xf numFmtId="0" fontId="3" fillId="0" borderId="19" xfId="0" applyFont="1" applyBorder="1" applyAlignment="1">
      <alignment/>
    </xf>
    <xf numFmtId="0" fontId="6" fillId="0" borderId="11" xfId="0" applyFont="1" applyFill="1" applyBorder="1" applyAlignment="1" applyProtection="1">
      <alignment horizontal="center" vertical="center"/>
      <protection locked="0"/>
    </xf>
    <xf numFmtId="168" fontId="3" fillId="0" borderId="20" xfId="0" applyNumberFormat="1" applyFont="1" applyFill="1" applyBorder="1" applyAlignment="1" applyProtection="1">
      <alignment horizontal="right"/>
      <protection/>
    </xf>
    <xf numFmtId="0" fontId="3" fillId="0" borderId="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1" xfId="0" applyFont="1" applyBorder="1" applyAlignment="1">
      <alignment/>
    </xf>
    <xf numFmtId="0" fontId="3" fillId="0" borderId="24" xfId="0" applyFont="1" applyFill="1" applyBorder="1" applyAlignment="1">
      <alignment/>
    </xf>
    <xf numFmtId="0" fontId="3" fillId="0" borderId="16" xfId="0" applyFont="1" applyFill="1" applyBorder="1" applyAlignment="1" applyProtection="1">
      <alignment horizontal="center"/>
      <protection locked="0"/>
    </xf>
    <xf numFmtId="168" fontId="3" fillId="0" borderId="25" xfId="0" applyNumberFormat="1" applyFont="1" applyFill="1" applyBorder="1" applyAlignment="1" applyProtection="1">
      <alignment horizontal="right"/>
      <protection/>
    </xf>
    <xf numFmtId="0" fontId="3" fillId="0" borderId="11" xfId="0" applyFont="1" applyFill="1" applyBorder="1" applyAlignment="1" applyProtection="1">
      <alignment horizontal="left" vertical="center" wrapText="1"/>
      <protection locked="0"/>
    </xf>
    <xf numFmtId="0" fontId="3" fillId="0" borderId="16" xfId="0" applyFont="1" applyFill="1" applyBorder="1" applyAlignment="1">
      <alignment horizontal="left" vertical="center" wrapText="1"/>
    </xf>
    <xf numFmtId="0" fontId="3" fillId="0" borderId="1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20" xfId="0" applyFont="1" applyFill="1" applyBorder="1" applyAlignment="1">
      <alignment horizontal="left" vertical="center" wrapText="1"/>
    </xf>
    <xf numFmtId="0" fontId="3" fillId="0" borderId="26" xfId="0" applyFont="1" applyFill="1" applyBorder="1" applyAlignment="1" applyProtection="1">
      <alignment horizontal="center"/>
      <protection locked="0"/>
    </xf>
    <xf numFmtId="168" fontId="3" fillId="0" borderId="26" xfId="0" applyNumberFormat="1" applyFont="1" applyFill="1" applyBorder="1" applyAlignment="1" applyProtection="1">
      <alignment/>
      <protection locked="0"/>
    </xf>
    <xf numFmtId="4" fontId="3" fillId="0" borderId="26" xfId="0" applyNumberFormat="1" applyFont="1" applyFill="1" applyBorder="1" applyAlignment="1" applyProtection="1">
      <alignment horizontal="center"/>
      <protection locked="0"/>
    </xf>
    <xf numFmtId="0" fontId="3" fillId="0" borderId="26" xfId="0" applyFont="1" applyFill="1" applyBorder="1" applyAlignment="1" applyProtection="1">
      <alignment/>
      <protection locked="0"/>
    </xf>
    <xf numFmtId="168" fontId="3" fillId="0" borderId="26" xfId="0" applyNumberFormat="1" applyFont="1" applyFill="1" applyBorder="1" applyAlignment="1" applyProtection="1">
      <alignment horizontal="center"/>
      <protection locked="0"/>
    </xf>
    <xf numFmtId="168" fontId="3" fillId="0" borderId="26" xfId="0" applyNumberFormat="1" applyFont="1" applyFill="1" applyBorder="1" applyAlignment="1" applyProtection="1">
      <alignment horizontal="right"/>
      <protection/>
    </xf>
    <xf numFmtId="0" fontId="3" fillId="0" borderId="27" xfId="0" applyFont="1" applyFill="1" applyBorder="1" applyAlignment="1">
      <alignment horizontal="center"/>
    </xf>
    <xf numFmtId="0" fontId="3" fillId="0" borderId="16" xfId="0" applyFont="1" applyFill="1" applyBorder="1" applyAlignment="1">
      <alignment horizontal="center"/>
    </xf>
    <xf numFmtId="0" fontId="6" fillId="0" borderId="13" xfId="0" applyFont="1" applyFill="1" applyBorder="1" applyAlignment="1">
      <alignment horizontal="center" vertical="center"/>
    </xf>
    <xf numFmtId="0" fontId="3" fillId="0" borderId="13" xfId="0" applyFont="1" applyFill="1" applyBorder="1" applyAlignment="1">
      <alignment vertical="center" wrapText="1"/>
    </xf>
    <xf numFmtId="0" fontId="6" fillId="0" borderId="11"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6" fillId="0" borderId="0" xfId="0" applyNumberFormat="1" applyFont="1" applyBorder="1" applyAlignment="1">
      <alignment horizontal="left"/>
    </xf>
    <xf numFmtId="0" fontId="6" fillId="0" borderId="16" xfId="0" applyFont="1" applyFill="1" applyBorder="1" applyAlignment="1">
      <alignment horizontal="center" vertical="center"/>
    </xf>
    <xf numFmtId="0" fontId="6" fillId="0" borderId="0" xfId="0" applyFont="1" applyAlignment="1">
      <alignment/>
    </xf>
    <xf numFmtId="0" fontId="3" fillId="0" borderId="11" xfId="0" applyFont="1" applyFill="1" applyBorder="1" applyAlignment="1">
      <alignment/>
    </xf>
    <xf numFmtId="0" fontId="3" fillId="0" borderId="11" xfId="0" applyFont="1" applyFill="1" applyBorder="1" applyAlignment="1">
      <alignment vertical="center" wrapText="1"/>
    </xf>
    <xf numFmtId="0" fontId="3" fillId="0" borderId="20" xfId="0" applyFont="1" applyFill="1" applyBorder="1" applyAlignment="1">
      <alignment vertical="center" wrapText="1"/>
    </xf>
    <xf numFmtId="0" fontId="3" fillId="0" borderId="26"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protection locked="0"/>
    </xf>
    <xf numFmtId="0" fontId="3" fillId="0" borderId="16" xfId="0" applyFont="1" applyFill="1" applyBorder="1" applyAlignment="1" applyProtection="1">
      <alignment vertical="center" wrapText="1"/>
      <protection locked="0"/>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 fillId="24" borderId="3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center" vertical="center"/>
      <protection locked="0"/>
    </xf>
    <xf numFmtId="0" fontId="3" fillId="0" borderId="31" xfId="0" applyFont="1" applyFill="1" applyBorder="1" applyAlignment="1">
      <alignment horizontal="center"/>
    </xf>
    <xf numFmtId="0" fontId="3" fillId="0" borderId="31" xfId="0" applyFont="1" applyFill="1" applyBorder="1" applyAlignment="1" applyProtection="1">
      <alignment horizontal="center"/>
      <protection locked="0"/>
    </xf>
    <xf numFmtId="168" fontId="3" fillId="0" borderId="31" xfId="0" applyNumberFormat="1" applyFont="1" applyFill="1" applyBorder="1" applyAlignment="1" applyProtection="1">
      <alignment/>
      <protection locked="0"/>
    </xf>
    <xf numFmtId="4" fontId="3" fillId="0" borderId="31" xfId="0" applyNumberFormat="1" applyFont="1" applyFill="1" applyBorder="1" applyAlignment="1" applyProtection="1">
      <alignment horizontal="center"/>
      <protection locked="0"/>
    </xf>
    <xf numFmtId="0" fontId="3" fillId="0" borderId="31" xfId="0" applyFont="1" applyFill="1" applyBorder="1" applyAlignment="1" applyProtection="1">
      <alignment/>
      <protection locked="0"/>
    </xf>
    <xf numFmtId="168" fontId="3" fillId="0" borderId="31" xfId="0" applyNumberFormat="1" applyFont="1" applyFill="1" applyBorder="1" applyAlignment="1" applyProtection="1">
      <alignment horizontal="center"/>
      <protection locked="0"/>
    </xf>
    <xf numFmtId="0" fontId="3" fillId="0" borderId="31" xfId="0" applyFont="1" applyFill="1" applyBorder="1" applyAlignment="1" applyProtection="1">
      <alignment horizontal="center"/>
      <protection/>
    </xf>
    <xf numFmtId="168" fontId="3" fillId="0" borderId="31" xfId="0" applyNumberFormat="1" applyFont="1" applyFill="1" applyBorder="1" applyAlignment="1" applyProtection="1">
      <alignment horizontal="right"/>
      <protection/>
    </xf>
    <xf numFmtId="0" fontId="3" fillId="0" borderId="32" xfId="0" applyFont="1" applyFill="1" applyBorder="1" applyAlignment="1">
      <alignment horizontal="center"/>
    </xf>
    <xf numFmtId="0" fontId="6" fillId="0" borderId="20" xfId="0" applyFont="1" applyFill="1" applyBorder="1" applyAlignment="1">
      <alignment horizontal="center" vertical="center"/>
    </xf>
    <xf numFmtId="0" fontId="3" fillId="0" borderId="20" xfId="0" applyFont="1" applyFill="1" applyBorder="1" applyAlignment="1" applyProtection="1">
      <alignment horizontal="center"/>
      <protection locked="0"/>
    </xf>
    <xf numFmtId="168" fontId="3" fillId="0" borderId="20" xfId="0" applyNumberFormat="1" applyFont="1" applyFill="1" applyBorder="1" applyAlignment="1" applyProtection="1">
      <alignment/>
      <protection locked="0"/>
    </xf>
    <xf numFmtId="4" fontId="3" fillId="0" borderId="20" xfId="0" applyNumberFormat="1" applyFont="1" applyFill="1" applyBorder="1" applyAlignment="1" applyProtection="1">
      <alignment horizontal="center"/>
      <protection locked="0"/>
    </xf>
    <xf numFmtId="0" fontId="3" fillId="0" borderId="20" xfId="0" applyFont="1" applyFill="1" applyBorder="1" applyAlignment="1" applyProtection="1">
      <alignment/>
      <protection locked="0"/>
    </xf>
    <xf numFmtId="168" fontId="3" fillId="0" borderId="20" xfId="0" applyNumberFormat="1" applyFont="1" applyFill="1" applyBorder="1" applyAlignment="1" applyProtection="1">
      <alignment horizontal="center"/>
      <protection locked="0"/>
    </xf>
    <xf numFmtId="168" fontId="3" fillId="0" borderId="33" xfId="0" applyNumberFormat="1" applyFont="1" applyFill="1" applyBorder="1" applyAlignment="1" applyProtection="1">
      <alignment horizontal="right"/>
      <protection/>
    </xf>
    <xf numFmtId="0" fontId="3" fillId="0" borderId="34" xfId="0" applyFont="1" applyFill="1" applyBorder="1" applyAlignment="1">
      <alignment horizontal="center"/>
    </xf>
    <xf numFmtId="0" fontId="3" fillId="0" borderId="2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3" fillId="0" borderId="15" xfId="0" applyFont="1" applyFill="1" applyBorder="1" applyAlignment="1">
      <alignment horizontal="center"/>
    </xf>
    <xf numFmtId="0" fontId="3" fillId="0" borderId="15" xfId="0" applyFont="1" applyFill="1" applyBorder="1" applyAlignment="1" applyProtection="1">
      <alignment horizontal="center"/>
      <protection locked="0"/>
    </xf>
    <xf numFmtId="168" fontId="3" fillId="0" borderId="15" xfId="0" applyNumberFormat="1" applyFont="1" applyFill="1" applyBorder="1" applyAlignment="1" applyProtection="1">
      <alignment/>
      <protection locked="0"/>
    </xf>
    <xf numFmtId="4" fontId="3" fillId="0" borderId="15" xfId="0" applyNumberFormat="1" applyFont="1" applyFill="1" applyBorder="1" applyAlignment="1" applyProtection="1">
      <alignment horizontal="center"/>
      <protection locked="0"/>
    </xf>
    <xf numFmtId="0" fontId="3" fillId="0" borderId="15" xfId="0" applyFont="1" applyFill="1" applyBorder="1" applyAlignment="1" applyProtection="1">
      <alignment/>
      <protection locked="0"/>
    </xf>
    <xf numFmtId="168" fontId="3" fillId="0" borderId="15" xfId="0" applyNumberFormat="1" applyFont="1" applyFill="1" applyBorder="1" applyAlignment="1" applyProtection="1">
      <alignment horizontal="center"/>
      <protection locked="0"/>
    </xf>
    <xf numFmtId="0" fontId="3" fillId="0" borderId="35" xfId="0" applyFont="1" applyFill="1" applyBorder="1" applyAlignment="1">
      <alignment horizontal="center"/>
    </xf>
    <xf numFmtId="0" fontId="3" fillId="24" borderId="11"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11" xfId="0" applyFont="1" applyFill="1" applyBorder="1" applyAlignment="1" applyProtection="1">
      <alignment horizontal="center" vertical="top"/>
      <protection locked="0"/>
    </xf>
    <xf numFmtId="0" fontId="3" fillId="0" borderId="11" xfId="0" applyFont="1" applyFill="1" applyBorder="1" applyAlignment="1">
      <alignment horizontal="center" wrapText="1"/>
    </xf>
    <xf numFmtId="0" fontId="3" fillId="0" borderId="26" xfId="0" applyFont="1" applyFill="1" applyBorder="1" applyAlignment="1">
      <alignment horizontal="center" vertical="top" wrapText="1"/>
    </xf>
    <xf numFmtId="0" fontId="3" fillId="0" borderId="16"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protection locked="0"/>
    </xf>
    <xf numFmtId="0" fontId="3" fillId="0" borderId="15" xfId="0" applyFont="1" applyFill="1" applyBorder="1" applyAlignment="1">
      <alignment horizontal="center" vertical="top" wrapText="1"/>
    </xf>
    <xf numFmtId="0" fontId="6" fillId="0" borderId="25" xfId="0" applyFont="1" applyFill="1" applyBorder="1" applyAlignment="1" applyProtection="1">
      <alignment horizontal="center" vertical="center"/>
      <protection locked="0"/>
    </xf>
    <xf numFmtId="0" fontId="3" fillId="0" borderId="25" xfId="0" applyFont="1" applyFill="1" applyBorder="1" applyAlignment="1">
      <alignment horizontal="center"/>
    </xf>
    <xf numFmtId="168" fontId="3" fillId="0" borderId="25" xfId="0" applyNumberFormat="1" applyFont="1" applyFill="1" applyBorder="1" applyAlignment="1" applyProtection="1">
      <alignment/>
      <protection locked="0"/>
    </xf>
    <xf numFmtId="4" fontId="3"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protection locked="0"/>
    </xf>
    <xf numFmtId="168" fontId="3" fillId="0" borderId="25" xfId="0" applyNumberFormat="1" applyFont="1" applyFill="1" applyBorder="1" applyAlignment="1" applyProtection="1">
      <alignment horizontal="center"/>
      <protection locked="0"/>
    </xf>
    <xf numFmtId="0" fontId="3" fillId="0" borderId="36" xfId="0" applyFont="1" applyFill="1" applyBorder="1" applyAlignment="1">
      <alignment horizontal="center"/>
    </xf>
    <xf numFmtId="0" fontId="3" fillId="0" borderId="25" xfId="0" applyFont="1" applyFill="1" applyBorder="1" applyAlignment="1" applyProtection="1">
      <alignment horizontal="left" vertical="center" wrapText="1"/>
      <protection locked="0"/>
    </xf>
    <xf numFmtId="0" fontId="3" fillId="25" borderId="0" xfId="0" applyFont="1" applyFill="1" applyAlignment="1">
      <alignment/>
    </xf>
    <xf numFmtId="0" fontId="6" fillId="0" borderId="13" xfId="0" applyFont="1" applyFill="1" applyBorder="1" applyAlignment="1" applyProtection="1">
      <alignment horizontal="center" vertical="center"/>
      <protection locked="0"/>
    </xf>
    <xf numFmtId="0" fontId="3" fillId="0" borderId="13" xfId="0" applyFont="1" applyFill="1" applyBorder="1" applyAlignment="1">
      <alignment horizontal="center"/>
    </xf>
    <xf numFmtId="0" fontId="3" fillId="0" borderId="22" xfId="0" applyFont="1" applyBorder="1" applyAlignment="1">
      <alignment wrapText="1"/>
    </xf>
    <xf numFmtId="0" fontId="3" fillId="0" borderId="23" xfId="0" applyFont="1" applyBorder="1" applyAlignment="1">
      <alignment wrapText="1"/>
    </xf>
    <xf numFmtId="0" fontId="24" fillId="0" borderId="0" xfId="0" applyFont="1" applyBorder="1" applyAlignment="1">
      <alignment/>
    </xf>
    <xf numFmtId="0" fontId="3" fillId="8" borderId="0" xfId="0" applyFont="1" applyFill="1" applyAlignment="1">
      <alignment/>
    </xf>
    <xf numFmtId="0" fontId="3" fillId="8" borderId="0" xfId="0" applyFont="1" applyFill="1" applyBorder="1" applyAlignment="1">
      <alignment/>
    </xf>
    <xf numFmtId="0" fontId="6" fillId="8" borderId="26"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11" xfId="0" applyFont="1" applyFill="1" applyBorder="1" applyAlignment="1">
      <alignment horizontal="center" vertical="top" wrapText="1"/>
    </xf>
    <xf numFmtId="0" fontId="3" fillId="8" borderId="11" xfId="0" applyFont="1" applyFill="1" applyBorder="1" applyAlignment="1" applyProtection="1">
      <alignment horizontal="center"/>
      <protection locked="0"/>
    </xf>
    <xf numFmtId="0" fontId="3" fillId="8" borderId="13" xfId="0" applyFont="1" applyFill="1" applyBorder="1" applyAlignment="1" applyProtection="1">
      <alignment horizontal="center"/>
      <protection locked="0"/>
    </xf>
    <xf numFmtId="0" fontId="3" fillId="8" borderId="20" xfId="0" applyFont="1" applyFill="1" applyBorder="1" applyAlignment="1" applyProtection="1">
      <alignment horizontal="center"/>
      <protection locked="0"/>
    </xf>
    <xf numFmtId="0" fontId="3" fillId="8" borderId="16" xfId="0" applyFont="1" applyFill="1" applyBorder="1" applyAlignment="1">
      <alignment horizontal="center"/>
    </xf>
    <xf numFmtId="0" fontId="3" fillId="8" borderId="26" xfId="0" applyFont="1" applyFill="1" applyBorder="1" applyAlignment="1" applyProtection="1">
      <alignment horizontal="center"/>
      <protection locked="0"/>
    </xf>
    <xf numFmtId="0" fontId="3" fillId="8" borderId="25" xfId="0" applyFont="1" applyFill="1" applyBorder="1" applyAlignment="1" applyProtection="1">
      <alignment horizontal="center"/>
      <protection locked="0"/>
    </xf>
    <xf numFmtId="0" fontId="3" fillId="8" borderId="15" xfId="0" applyFont="1" applyFill="1" applyBorder="1" applyAlignment="1" applyProtection="1">
      <alignment horizontal="center"/>
      <protection locked="0"/>
    </xf>
    <xf numFmtId="0" fontId="3" fillId="8" borderId="16" xfId="0" applyFont="1" applyFill="1" applyBorder="1" applyAlignment="1" applyProtection="1">
      <alignment horizontal="center"/>
      <protection locked="0"/>
    </xf>
    <xf numFmtId="0" fontId="3" fillId="8" borderId="26" xfId="0" applyFont="1" applyFill="1" applyBorder="1" applyAlignment="1">
      <alignment horizontal="center" vertical="top" wrapText="1"/>
    </xf>
    <xf numFmtId="0" fontId="3" fillId="8" borderId="15" xfId="0" applyFont="1" applyFill="1" applyBorder="1" applyAlignment="1">
      <alignment horizontal="center" vertical="top" wrapText="1"/>
    </xf>
    <xf numFmtId="0" fontId="3" fillId="8" borderId="13" xfId="0" applyFont="1" applyFill="1" applyBorder="1" applyAlignment="1">
      <alignment horizontal="center" vertical="top" wrapText="1"/>
    </xf>
    <xf numFmtId="0" fontId="3" fillId="8" borderId="20" xfId="0" applyFont="1" applyFill="1" applyBorder="1" applyAlignment="1">
      <alignment horizontal="center" vertical="top" wrapText="1"/>
    </xf>
    <xf numFmtId="3" fontId="3" fillId="0" borderId="0" xfId="0" applyNumberFormat="1" applyFont="1" applyAlignment="1">
      <alignment vertical="center"/>
    </xf>
    <xf numFmtId="3" fontId="3" fillId="0" borderId="0" xfId="0" applyNumberFormat="1" applyFont="1" applyBorder="1" applyAlignment="1">
      <alignment vertical="center"/>
    </xf>
    <xf numFmtId="3" fontId="3" fillId="0" borderId="11"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3" fontId="3" fillId="0" borderId="20" xfId="0" applyNumberFormat="1" applyFont="1" applyFill="1" applyBorder="1" applyAlignment="1" applyProtection="1">
      <alignment horizontal="center" vertical="center"/>
      <protection locked="0"/>
    </xf>
    <xf numFmtId="3" fontId="3" fillId="0" borderId="16" xfId="0" applyNumberFormat="1" applyFont="1" applyFill="1" applyBorder="1" applyAlignment="1">
      <alignment horizontal="center" vertical="center"/>
    </xf>
    <xf numFmtId="3" fontId="3" fillId="0" borderId="26" xfId="0" applyNumberFormat="1" applyFont="1" applyFill="1" applyBorder="1" applyAlignment="1" applyProtection="1">
      <alignment horizontal="center" vertical="center"/>
      <protection locked="0"/>
    </xf>
    <xf numFmtId="3" fontId="3" fillId="0" borderId="25" xfId="0" applyNumberFormat="1" applyFont="1" applyFill="1" applyBorder="1" applyAlignment="1" applyProtection="1">
      <alignment horizontal="center" vertical="center"/>
      <protection locked="0"/>
    </xf>
    <xf numFmtId="3" fontId="3" fillId="10" borderId="11" xfId="0" applyNumberFormat="1"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0" fontId="3" fillId="0" borderId="0" xfId="0" applyFont="1" applyAlignment="1">
      <alignment wrapText="1"/>
    </xf>
    <xf numFmtId="0" fontId="3" fillId="0" borderId="10" xfId="0" applyFont="1" applyBorder="1" applyAlignment="1">
      <alignment wrapText="1"/>
    </xf>
    <xf numFmtId="0" fontId="3" fillId="8" borderId="13" xfId="0" applyFont="1" applyFill="1" applyBorder="1" applyAlignment="1" applyProtection="1">
      <alignment horizontal="center" wrapText="1"/>
      <protection locked="0"/>
    </xf>
    <xf numFmtId="0" fontId="3" fillId="0" borderId="26" xfId="0" applyFont="1" applyFill="1" applyBorder="1" applyAlignment="1">
      <alignment vertical="center" wrapText="1"/>
    </xf>
    <xf numFmtId="0" fontId="3" fillId="0" borderId="25" xfId="0" applyFont="1" applyFill="1" applyBorder="1" applyAlignment="1">
      <alignment vertical="center" wrapText="1"/>
    </xf>
    <xf numFmtId="0" fontId="3" fillId="0" borderId="16" xfId="0" applyFont="1" applyFill="1" applyBorder="1" applyAlignment="1" applyProtection="1">
      <alignment horizontal="left" vertical="center" wrapText="1"/>
      <protection locked="0"/>
    </xf>
    <xf numFmtId="0" fontId="3" fillId="0" borderId="26" xfId="0" applyFont="1" applyFill="1" applyBorder="1" applyAlignment="1">
      <alignment horizontal="center" wrapText="1"/>
    </xf>
    <xf numFmtId="3" fontId="3" fillId="10" borderId="26" xfId="0" applyNumberFormat="1" applyFont="1" applyFill="1" applyBorder="1" applyAlignment="1" applyProtection="1">
      <alignment horizontal="center" vertical="center"/>
      <protection locked="0"/>
    </xf>
    <xf numFmtId="0" fontId="3" fillId="0" borderId="11" xfId="0" applyFont="1" applyFill="1" applyBorder="1" applyAlignment="1" applyProtection="1" quotePrefix="1">
      <alignment wrapText="1"/>
      <protection locked="0"/>
    </xf>
    <xf numFmtId="3" fontId="3" fillId="0" borderId="0" xfId="0" applyNumberFormat="1" applyFont="1" applyAlignment="1">
      <alignment/>
    </xf>
    <xf numFmtId="3" fontId="3" fillId="0" borderId="11" xfId="0" applyNumberFormat="1" applyFont="1" applyFill="1" applyBorder="1" applyAlignment="1" applyProtection="1">
      <alignment horizontal="center"/>
      <protection/>
    </xf>
    <xf numFmtId="3" fontId="3" fillId="0" borderId="13" xfId="0" applyNumberFormat="1" applyFont="1" applyFill="1" applyBorder="1" applyAlignment="1" applyProtection="1">
      <alignment horizontal="center"/>
      <protection/>
    </xf>
    <xf numFmtId="3" fontId="3" fillId="0" borderId="33" xfId="0" applyNumberFormat="1" applyFont="1" applyFill="1" applyBorder="1" applyAlignment="1" applyProtection="1">
      <alignment horizontal="center"/>
      <protection/>
    </xf>
    <xf numFmtId="3" fontId="3" fillId="0" borderId="25" xfId="0" applyNumberFormat="1" applyFont="1" applyFill="1" applyBorder="1" applyAlignment="1" applyProtection="1">
      <alignment horizontal="center"/>
      <protection/>
    </xf>
    <xf numFmtId="3" fontId="3" fillId="0" borderId="26" xfId="0" applyNumberFormat="1" applyFont="1" applyFill="1" applyBorder="1" applyAlignment="1" applyProtection="1">
      <alignment horizontal="center"/>
      <protection/>
    </xf>
    <xf numFmtId="3" fontId="3" fillId="0" borderId="15" xfId="0" applyNumberFormat="1" applyFont="1" applyFill="1" applyBorder="1" applyAlignment="1" applyProtection="1">
      <alignment horizontal="center"/>
      <protection/>
    </xf>
    <xf numFmtId="3" fontId="3" fillId="0" borderId="16" xfId="0" applyNumberFormat="1" applyFont="1" applyFill="1" applyBorder="1" applyAlignment="1" applyProtection="1">
      <alignment horizontal="center"/>
      <protection/>
    </xf>
    <xf numFmtId="0" fontId="3" fillId="0" borderId="26" xfId="0" applyFont="1" applyFill="1" applyBorder="1" applyAlignment="1" applyProtection="1" quotePrefix="1">
      <alignment wrapText="1"/>
      <protection locked="0"/>
    </xf>
    <xf numFmtId="4" fontId="3" fillId="0" borderId="13" xfId="0" applyNumberFormat="1" applyFont="1" applyFill="1" applyBorder="1" applyAlignment="1" applyProtection="1" quotePrefix="1">
      <alignment horizontal="left" wrapText="1"/>
      <protection locked="0"/>
    </xf>
    <xf numFmtId="0" fontId="3" fillId="0" borderId="33" xfId="0" applyFont="1" applyFill="1" applyBorder="1" applyAlignment="1" applyProtection="1">
      <alignment/>
      <protection locked="0"/>
    </xf>
    <xf numFmtId="168" fontId="3" fillId="0" borderId="33" xfId="0" applyNumberFormat="1" applyFont="1" applyFill="1" applyBorder="1" applyAlignment="1" applyProtection="1">
      <alignment/>
      <protection locked="0"/>
    </xf>
    <xf numFmtId="4" fontId="3" fillId="0" borderId="33" xfId="0" applyNumberFormat="1" applyFont="1" applyFill="1" applyBorder="1" applyAlignment="1" applyProtection="1">
      <alignment horizontal="center"/>
      <protection locked="0"/>
    </xf>
    <xf numFmtId="168" fontId="3" fillId="0" borderId="33" xfId="0" applyNumberFormat="1" applyFont="1" applyFill="1" applyBorder="1" applyAlignment="1" applyProtection="1">
      <alignment horizontal="center"/>
      <protection locked="0"/>
    </xf>
    <xf numFmtId="0" fontId="3" fillId="0" borderId="13" xfId="0" applyFont="1" applyFill="1" applyBorder="1" applyAlignment="1" applyProtection="1" quotePrefix="1">
      <alignment wrapText="1"/>
      <protection locked="0"/>
    </xf>
    <xf numFmtId="0" fontId="3" fillId="0" borderId="11" xfId="0" applyFont="1" applyFill="1" applyBorder="1" applyAlignment="1" applyProtection="1">
      <alignment wrapText="1"/>
      <protection locked="0"/>
    </xf>
    <xf numFmtId="0" fontId="3" fillId="0" borderId="37" xfId="0" applyFont="1" applyFill="1" applyBorder="1" applyAlignment="1">
      <alignment horizontal="center"/>
    </xf>
    <xf numFmtId="3" fontId="3" fillId="24" borderId="11" xfId="0" applyNumberFormat="1" applyFont="1" applyFill="1" applyBorder="1" applyAlignment="1" applyProtection="1">
      <alignment horizontal="center" vertical="center"/>
      <protection locked="0"/>
    </xf>
    <xf numFmtId="0" fontId="6" fillId="0" borderId="0" xfId="0" applyFont="1" applyBorder="1" applyAlignment="1">
      <alignment/>
    </xf>
    <xf numFmtId="0" fontId="6" fillId="0" borderId="0" xfId="0" applyFont="1" applyBorder="1" applyAlignment="1">
      <alignment wrapText="1"/>
    </xf>
    <xf numFmtId="0" fontId="6" fillId="0" borderId="0" xfId="0" applyFont="1" applyFill="1" applyAlignment="1">
      <alignment/>
    </xf>
    <xf numFmtId="168" fontId="3" fillId="24" borderId="11" xfId="0" applyNumberFormat="1" applyFont="1" applyFill="1" applyBorder="1" applyAlignment="1" applyProtection="1">
      <alignment vertical="center"/>
      <protection locked="0"/>
    </xf>
    <xf numFmtId="3" fontId="3" fillId="24" borderId="11" xfId="0" applyNumberFormat="1" applyFont="1" applyFill="1" applyBorder="1" applyAlignment="1" applyProtection="1">
      <alignment horizontal="center" vertical="center" wrapText="1"/>
      <protection locked="0"/>
    </xf>
    <xf numFmtId="0" fontId="6" fillId="24" borderId="11" xfId="0" applyFont="1" applyFill="1" applyBorder="1" applyAlignment="1" applyProtection="1">
      <alignment horizontal="center" vertical="center"/>
      <protection locked="0"/>
    </xf>
    <xf numFmtId="0" fontId="3" fillId="24" borderId="11" xfId="0" applyFont="1" applyFill="1" applyBorder="1" applyAlignment="1" applyProtection="1">
      <alignment horizontal="left" vertical="center" wrapText="1"/>
      <protection locked="0"/>
    </xf>
    <xf numFmtId="0" fontId="3" fillId="24" borderId="11" xfId="0" applyFont="1" applyFill="1" applyBorder="1" applyAlignment="1" applyProtection="1">
      <alignment horizontal="center" vertical="center"/>
      <protection locked="0"/>
    </xf>
    <xf numFmtId="0" fontId="3" fillId="24" borderId="0" xfId="0" applyFont="1" applyFill="1" applyAlignment="1">
      <alignment vertic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Fill="1" applyAlignment="1">
      <alignment horizontal="center" wrapText="1"/>
    </xf>
    <xf numFmtId="0" fontId="6" fillId="24" borderId="13" xfId="0" applyFont="1" applyFill="1" applyBorder="1" applyAlignment="1">
      <alignment horizontal="center" vertical="center"/>
    </xf>
    <xf numFmtId="0" fontId="3" fillId="24" borderId="13" xfId="0" applyFont="1" applyFill="1" applyBorder="1" applyAlignment="1" applyProtection="1">
      <alignment horizontal="center" vertical="center" wrapText="1"/>
      <protection locked="0"/>
    </xf>
    <xf numFmtId="3" fontId="3" fillId="24" borderId="13" xfId="0" applyNumberFormat="1" applyFont="1" applyFill="1" applyBorder="1" applyAlignment="1" applyProtection="1">
      <alignment horizontal="center" vertical="center"/>
      <protection locked="0"/>
    </xf>
    <xf numFmtId="0" fontId="3" fillId="24" borderId="13" xfId="0" applyFont="1" applyFill="1" applyBorder="1" applyAlignment="1" applyProtection="1">
      <alignment horizontal="center" vertical="center"/>
      <protection locked="0"/>
    </xf>
    <xf numFmtId="168" fontId="3" fillId="24" borderId="13" xfId="0" applyNumberFormat="1" applyFont="1" applyFill="1" applyBorder="1" applyAlignment="1" applyProtection="1">
      <alignment vertical="center"/>
      <protection locked="0"/>
    </xf>
    <xf numFmtId="168" fontId="3" fillId="24" borderId="13" xfId="0" applyNumberFormat="1" applyFont="1" applyFill="1" applyBorder="1" applyAlignment="1" applyProtection="1">
      <alignment horizontal="center" vertical="center"/>
      <protection locked="0"/>
    </xf>
    <xf numFmtId="0" fontId="6" fillId="24" borderId="13" xfId="0" applyFont="1" applyFill="1" applyBorder="1" applyAlignment="1" applyProtection="1">
      <alignment horizontal="center" vertical="center"/>
      <protection locked="0"/>
    </xf>
    <xf numFmtId="0" fontId="3" fillId="24" borderId="13" xfId="0" applyFont="1" applyFill="1" applyBorder="1" applyAlignment="1">
      <alignment horizontal="left" vertical="center" wrapText="1"/>
    </xf>
    <xf numFmtId="0" fontId="6" fillId="24" borderId="16" xfId="0" applyFont="1" applyFill="1" applyBorder="1" applyAlignment="1" applyProtection="1">
      <alignment horizontal="center" vertical="center"/>
      <protection locked="0"/>
    </xf>
    <xf numFmtId="168" fontId="3" fillId="24" borderId="16" xfId="0" applyNumberFormat="1" applyFont="1" applyFill="1" applyBorder="1" applyAlignment="1" applyProtection="1">
      <alignment vertical="center"/>
      <protection locked="0"/>
    </xf>
    <xf numFmtId="168" fontId="3" fillId="24" borderId="15" xfId="0" applyNumberFormat="1" applyFont="1" applyFill="1" applyBorder="1" applyAlignment="1" applyProtection="1">
      <alignment vertical="center"/>
      <protection locked="0"/>
    </xf>
    <xf numFmtId="0" fontId="3" fillId="24" borderId="20" xfId="0" applyFont="1" applyFill="1" applyBorder="1" applyAlignment="1">
      <alignment horizontal="left" vertical="center" wrapText="1"/>
    </xf>
    <xf numFmtId="0" fontId="6" fillId="24" borderId="20" xfId="0" applyFont="1" applyFill="1" applyBorder="1" applyAlignment="1">
      <alignment horizontal="center" vertical="center"/>
    </xf>
    <xf numFmtId="0" fontId="3" fillId="24" borderId="20" xfId="0" applyFont="1" applyFill="1" applyBorder="1" applyAlignment="1" applyProtection="1">
      <alignment horizontal="center" vertical="center" wrapText="1"/>
      <protection locked="0"/>
    </xf>
    <xf numFmtId="3" fontId="3" fillId="24" borderId="20" xfId="0" applyNumberFormat="1" applyFont="1" applyFill="1" applyBorder="1" applyAlignment="1" applyProtection="1">
      <alignment horizontal="center" vertical="center"/>
      <protection locked="0"/>
    </xf>
    <xf numFmtId="0" fontId="3" fillId="24" borderId="20" xfId="0" applyFont="1" applyFill="1" applyBorder="1" applyAlignment="1" applyProtection="1">
      <alignment horizontal="center" vertical="center"/>
      <protection locked="0"/>
    </xf>
    <xf numFmtId="0" fontId="3" fillId="24" borderId="16" xfId="0" applyFont="1" applyFill="1" applyBorder="1" applyAlignment="1">
      <alignment horizontal="left" vertical="center" wrapText="1"/>
    </xf>
    <xf numFmtId="0" fontId="6" fillId="24" borderId="16" xfId="0" applyFont="1" applyFill="1" applyBorder="1" applyAlignment="1">
      <alignment horizontal="center" vertical="center"/>
    </xf>
    <xf numFmtId="3" fontId="3" fillId="24" borderId="16" xfId="0" applyNumberFormat="1" applyFont="1" applyFill="1" applyBorder="1" applyAlignment="1">
      <alignment horizontal="center" vertical="center"/>
    </xf>
    <xf numFmtId="0" fontId="3" fillId="24" borderId="16" xfId="0" applyFont="1" applyFill="1" applyBorder="1" applyAlignment="1">
      <alignment horizontal="center" vertical="center"/>
    </xf>
    <xf numFmtId="0" fontId="3" fillId="24" borderId="16" xfId="0" applyFont="1" applyFill="1" applyBorder="1" applyAlignment="1" applyProtection="1">
      <alignment horizontal="center" vertical="center"/>
      <protection locked="0"/>
    </xf>
    <xf numFmtId="0" fontId="3" fillId="24" borderId="16" xfId="0" applyFont="1" applyFill="1" applyBorder="1" applyAlignment="1" applyProtection="1">
      <alignment horizontal="center" vertical="center" wrapText="1"/>
      <protection locked="0"/>
    </xf>
    <xf numFmtId="3" fontId="3" fillId="24" borderId="16" xfId="0" applyNumberFormat="1" applyFont="1" applyFill="1" applyBorder="1" applyAlignment="1" applyProtection="1">
      <alignment horizontal="center" vertical="center"/>
      <protection locked="0"/>
    </xf>
    <xf numFmtId="2" fontId="3" fillId="24" borderId="11" xfId="0" applyNumberFormat="1" applyFont="1" applyFill="1" applyBorder="1" applyAlignment="1" applyProtection="1">
      <alignment horizontal="center" vertical="center"/>
      <protection locked="0"/>
    </xf>
    <xf numFmtId="2" fontId="3" fillId="24" borderId="26" xfId="0" applyNumberFormat="1" applyFont="1" applyFill="1" applyBorder="1" applyAlignment="1" applyProtection="1">
      <alignment horizontal="center" vertical="center"/>
      <protection locked="0"/>
    </xf>
    <xf numFmtId="2" fontId="3" fillId="24" borderId="15" xfId="0" applyNumberFormat="1" applyFont="1" applyFill="1" applyBorder="1" applyAlignment="1" applyProtection="1">
      <alignment horizontal="center" vertical="center"/>
      <protection locked="0"/>
    </xf>
    <xf numFmtId="2" fontId="3" fillId="24" borderId="13" xfId="0" applyNumberFormat="1" applyFont="1" applyFill="1" applyBorder="1" applyAlignment="1" applyProtection="1">
      <alignment horizontal="center" vertical="center"/>
      <protection locked="0"/>
    </xf>
    <xf numFmtId="0" fontId="6" fillId="24" borderId="26" xfId="0" applyFont="1" applyFill="1" applyBorder="1" applyAlignment="1" applyProtection="1">
      <alignment horizontal="center" vertical="center"/>
      <protection locked="0"/>
    </xf>
    <xf numFmtId="0" fontId="3" fillId="24" borderId="26" xfId="0" applyFont="1" applyFill="1" applyBorder="1" applyAlignment="1" applyProtection="1">
      <alignment horizontal="left" vertical="center" wrapText="1"/>
      <protection locked="0"/>
    </xf>
    <xf numFmtId="3" fontId="3" fillId="24" borderId="26" xfId="0" applyNumberFormat="1" applyFont="1" applyFill="1" applyBorder="1" applyAlignment="1" applyProtection="1">
      <alignment horizontal="center" vertical="center"/>
      <protection locked="0"/>
    </xf>
    <xf numFmtId="0" fontId="3" fillId="24" borderId="26" xfId="0" applyFont="1" applyFill="1" applyBorder="1" applyAlignment="1" applyProtection="1">
      <alignment horizontal="center" vertical="center"/>
      <protection locked="0"/>
    </xf>
    <xf numFmtId="0" fontId="3" fillId="24" borderId="13" xfId="0" applyFont="1" applyFill="1" applyBorder="1" applyAlignment="1" applyProtection="1">
      <alignment horizontal="left" vertical="center" wrapText="1"/>
      <protection locked="0"/>
    </xf>
    <xf numFmtId="0" fontId="6" fillId="24" borderId="25" xfId="0" applyFont="1" applyFill="1" applyBorder="1" applyAlignment="1" applyProtection="1">
      <alignment horizontal="center" vertical="center"/>
      <protection locked="0"/>
    </xf>
    <xf numFmtId="0" fontId="3" fillId="24" borderId="25" xfId="0" applyFont="1" applyFill="1" applyBorder="1" applyAlignment="1" applyProtection="1">
      <alignment horizontal="left" vertical="center" wrapText="1"/>
      <protection locked="0"/>
    </xf>
    <xf numFmtId="3" fontId="3" fillId="24" borderId="25" xfId="0" applyNumberFormat="1" applyFont="1" applyFill="1" applyBorder="1" applyAlignment="1" applyProtection="1">
      <alignment horizontal="center" vertical="center"/>
      <protection locked="0"/>
    </xf>
    <xf numFmtId="0" fontId="3" fillId="24" borderId="25" xfId="0" applyFont="1" applyFill="1" applyBorder="1" applyAlignment="1" applyProtection="1">
      <alignment horizontal="center" vertical="center"/>
      <protection locked="0"/>
    </xf>
    <xf numFmtId="0" fontId="3" fillId="24" borderId="16" xfId="0" applyFont="1" applyFill="1" applyBorder="1" applyAlignment="1" applyProtection="1">
      <alignment horizontal="left" vertical="center" wrapText="1"/>
      <protection locked="0"/>
    </xf>
    <xf numFmtId="3" fontId="3" fillId="24" borderId="15" xfId="0" applyNumberFormat="1" applyFont="1" applyFill="1" applyBorder="1" applyAlignment="1" applyProtection="1">
      <alignment horizontal="center" vertical="center"/>
      <protection locked="0"/>
    </xf>
    <xf numFmtId="0" fontId="3" fillId="24" borderId="15" xfId="0" applyFont="1" applyFill="1" applyBorder="1" applyAlignment="1" applyProtection="1">
      <alignment horizontal="center" vertical="center"/>
      <protection locked="0"/>
    </xf>
    <xf numFmtId="168" fontId="3" fillId="24" borderId="26" xfId="0" applyNumberFormat="1" applyFont="1" applyFill="1" applyBorder="1" applyAlignment="1" applyProtection="1">
      <alignment vertical="center"/>
      <protection locked="0"/>
    </xf>
    <xf numFmtId="168" fontId="3" fillId="24" borderId="33" xfId="0" applyNumberFormat="1" applyFont="1" applyFill="1" applyBorder="1" applyAlignment="1" applyProtection="1">
      <alignment vertical="center"/>
      <protection locked="0"/>
    </xf>
    <xf numFmtId="168" fontId="3" fillId="24" borderId="25" xfId="0" applyNumberFormat="1" applyFont="1" applyFill="1" applyBorder="1" applyAlignment="1" applyProtection="1">
      <alignment vertical="center"/>
      <protection locked="0"/>
    </xf>
    <xf numFmtId="168" fontId="3" fillId="24" borderId="20" xfId="0" applyNumberFormat="1" applyFont="1" applyFill="1" applyBorder="1" applyAlignment="1" applyProtection="1">
      <alignment vertical="center"/>
      <protection locked="0"/>
    </xf>
    <xf numFmtId="0" fontId="3" fillId="24" borderId="26" xfId="0" applyFont="1" applyFill="1" applyBorder="1" applyAlignment="1" applyProtection="1">
      <alignment vertical="center" wrapText="1"/>
      <protection locked="0"/>
    </xf>
    <xf numFmtId="0" fontId="3" fillId="24" borderId="16" xfId="0" applyFont="1" applyFill="1" applyBorder="1" applyAlignment="1" applyProtection="1">
      <alignment vertical="center" wrapText="1"/>
      <protection locked="0"/>
    </xf>
    <xf numFmtId="0" fontId="3" fillId="24" borderId="11" xfId="0" applyFont="1" applyFill="1" applyBorder="1" applyAlignment="1">
      <alignment vertical="center" wrapText="1"/>
    </xf>
    <xf numFmtId="0" fontId="3" fillId="24" borderId="15" xfId="0" applyFont="1" applyFill="1" applyBorder="1" applyAlignment="1" applyProtection="1">
      <alignment horizontal="left" vertical="center" wrapText="1"/>
      <protection locked="0"/>
    </xf>
    <xf numFmtId="0" fontId="6" fillId="24" borderId="15" xfId="0" applyFont="1" applyFill="1" applyBorder="1" applyAlignment="1" applyProtection="1">
      <alignment horizontal="center" vertical="center"/>
      <protection locked="0"/>
    </xf>
    <xf numFmtId="0" fontId="6" fillId="24" borderId="11" xfId="0" applyFont="1" applyFill="1" applyBorder="1" applyAlignment="1">
      <alignment horizontal="center" vertical="center" wrapText="1"/>
    </xf>
    <xf numFmtId="0" fontId="3" fillId="24" borderId="13" xfId="0" applyFont="1" applyFill="1" applyBorder="1" applyAlignment="1">
      <alignment vertical="center" wrapText="1"/>
    </xf>
    <xf numFmtId="0" fontId="6" fillId="24" borderId="26"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26" xfId="0" applyFont="1" applyFill="1" applyBorder="1" applyAlignment="1">
      <alignment horizontal="center" vertical="center" wrapText="1"/>
    </xf>
    <xf numFmtId="0" fontId="3" fillId="24" borderId="33"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38"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3" fillId="24" borderId="20" xfId="0" applyFont="1" applyFill="1" applyBorder="1" applyAlignment="1">
      <alignment vertical="center" wrapText="1"/>
    </xf>
    <xf numFmtId="0" fontId="3" fillId="24" borderId="16" xfId="0" applyFont="1" applyFill="1" applyBorder="1" applyAlignment="1">
      <alignment horizontal="center" vertical="center" wrapText="1"/>
    </xf>
    <xf numFmtId="0" fontId="3" fillId="24" borderId="39" xfId="0" applyFont="1" applyFill="1" applyBorder="1" applyAlignment="1" applyProtection="1">
      <alignment horizontal="center" vertical="center"/>
      <protection locked="0"/>
    </xf>
    <xf numFmtId="0" fontId="6" fillId="24" borderId="0" xfId="0" applyFont="1" applyFill="1" applyAlignment="1">
      <alignment vertical="center"/>
    </xf>
    <xf numFmtId="0" fontId="3" fillId="24" borderId="0" xfId="0" applyFont="1" applyFill="1" applyAlignment="1">
      <alignment vertical="center" wrapText="1"/>
    </xf>
    <xf numFmtId="0" fontId="3" fillId="24" borderId="0" xfId="0" applyFont="1" applyFill="1" applyAlignment="1">
      <alignment horizontal="center" vertical="center" wrapText="1"/>
    </xf>
    <xf numFmtId="3" fontId="3" fillId="24" borderId="0" xfId="0" applyNumberFormat="1" applyFont="1" applyFill="1" applyAlignment="1">
      <alignment vertical="center"/>
    </xf>
    <xf numFmtId="0" fontId="6" fillId="24" borderId="0" xfId="0" applyFont="1" applyFill="1" applyAlignment="1">
      <alignment/>
    </xf>
    <xf numFmtId="0" fontId="3" fillId="24" borderId="0" xfId="0" applyFont="1" applyFill="1" applyAlignment="1">
      <alignment/>
    </xf>
    <xf numFmtId="0" fontId="3" fillId="24" borderId="0" xfId="0" applyFont="1" applyFill="1" applyAlignment="1">
      <alignment horizontal="center" wrapText="1"/>
    </xf>
    <xf numFmtId="0" fontId="25" fillId="0" borderId="40" xfId="0" applyFont="1" applyBorder="1" applyAlignment="1">
      <alignment wrapText="1"/>
    </xf>
    <xf numFmtId="0" fontId="25" fillId="0" borderId="40" xfId="0" applyFont="1" applyFill="1" applyBorder="1" applyAlignment="1">
      <alignment wrapText="1"/>
    </xf>
    <xf numFmtId="0" fontId="25" fillId="0" borderId="0" xfId="0" applyFont="1" applyAlignment="1">
      <alignment wrapText="1"/>
    </xf>
    <xf numFmtId="0" fontId="26" fillId="0" borderId="40" xfId="0" applyFont="1" applyBorder="1" applyAlignment="1">
      <alignment horizontal="justify"/>
    </xf>
    <xf numFmtId="0" fontId="0" fillId="0" borderId="40" xfId="0" applyFont="1" applyBorder="1" applyAlignment="1">
      <alignment/>
    </xf>
    <xf numFmtId="0" fontId="0" fillId="0" borderId="40" xfId="0" applyBorder="1" applyAlignment="1">
      <alignment/>
    </xf>
    <xf numFmtId="0" fontId="0" fillId="0" borderId="40" xfId="0" applyFont="1" applyFill="1" applyBorder="1" applyAlignment="1">
      <alignment/>
    </xf>
    <xf numFmtId="0" fontId="3" fillId="0" borderId="0" xfId="0" applyFont="1" applyBorder="1" applyAlignment="1" applyProtection="1">
      <alignment wrapText="1"/>
      <protection locked="0"/>
    </xf>
    <xf numFmtId="0" fontId="3" fillId="0" borderId="41" xfId="0" applyFont="1" applyBorder="1" applyAlignment="1">
      <alignment wrapText="1"/>
    </xf>
    <xf numFmtId="0" fontId="3" fillId="0" borderId="42" xfId="0" applyFont="1" applyBorder="1" applyAlignment="1">
      <alignment wrapText="1"/>
    </xf>
    <xf numFmtId="0" fontId="6" fillId="0" borderId="2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4" xfId="0" applyFont="1" applyBorder="1" applyAlignment="1">
      <alignment wrapText="1"/>
    </xf>
    <xf numFmtId="0" fontId="3" fillId="0" borderId="43" xfId="0" applyFont="1" applyBorder="1" applyAlignment="1">
      <alignment wrapText="1"/>
    </xf>
    <xf numFmtId="0" fontId="3" fillId="0" borderId="23" xfId="0" applyFont="1" applyBorder="1" applyAlignment="1">
      <alignment wrapText="1"/>
    </xf>
    <xf numFmtId="0" fontId="4" fillId="0" borderId="44" xfId="0" applyFont="1" applyBorder="1" applyAlignment="1">
      <alignment wrapText="1"/>
    </xf>
    <xf numFmtId="0" fontId="4" fillId="0" borderId="45" xfId="0" applyFont="1" applyBorder="1" applyAlignment="1">
      <alignment horizontal="left"/>
    </xf>
    <xf numFmtId="0" fontId="4" fillId="0" borderId="46" xfId="0" applyFont="1" applyBorder="1" applyAlignment="1">
      <alignment horizontal="left"/>
    </xf>
    <xf numFmtId="0" fontId="6" fillId="0" borderId="28" xfId="0" applyFont="1" applyBorder="1" applyAlignment="1">
      <alignment horizontal="center" vertical="center" wrapText="1"/>
    </xf>
    <xf numFmtId="0" fontId="3" fillId="0" borderId="47" xfId="0" applyFont="1" applyBorder="1" applyAlignment="1">
      <alignment horizontal="center" vertical="center" wrapText="1"/>
    </xf>
    <xf numFmtId="3" fontId="6" fillId="11" borderId="26" xfId="0" applyNumberFormat="1" applyFont="1" applyFill="1" applyBorder="1" applyAlignment="1">
      <alignment horizontal="center" vertical="center" wrapText="1"/>
    </xf>
    <xf numFmtId="3" fontId="3" fillId="0" borderId="33" xfId="0" applyNumberFormat="1" applyFont="1" applyBorder="1" applyAlignment="1">
      <alignment horizontal="center" vertical="center" wrapText="1"/>
    </xf>
    <xf numFmtId="0" fontId="3" fillId="0" borderId="48" xfId="0" applyFont="1" applyBorder="1" applyAlignment="1" applyProtection="1">
      <alignment wrapText="1"/>
      <protection locked="0"/>
    </xf>
    <xf numFmtId="0" fontId="3" fillId="24" borderId="16" xfId="0" applyFont="1" applyFill="1" applyBorder="1" applyAlignment="1">
      <alignment vertical="center" wrapText="1"/>
    </xf>
    <xf numFmtId="0" fontId="3" fillId="24" borderId="49" xfId="0" applyFont="1" applyFill="1" applyBorder="1" applyAlignment="1">
      <alignment vertical="center" wrapText="1"/>
    </xf>
    <xf numFmtId="0" fontId="3" fillId="24" borderId="50" xfId="0" applyFont="1" applyFill="1" applyBorder="1" applyAlignment="1">
      <alignment vertical="center" wrapText="1"/>
    </xf>
    <xf numFmtId="0" fontId="3" fillId="0" borderId="48" xfId="0" applyFont="1" applyBorder="1" applyAlignment="1">
      <alignment wrapText="1"/>
    </xf>
    <xf numFmtId="0" fontId="6"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6"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3" xfId="0" applyFont="1" applyFill="1" applyBorder="1" applyAlignment="1">
      <alignment vertical="center" wrapText="1"/>
    </xf>
    <xf numFmtId="0" fontId="6" fillId="24" borderId="26"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3" fillId="24" borderId="51" xfId="0" applyFont="1" applyFill="1" applyBorder="1" applyAlignment="1">
      <alignment vertical="center" wrapText="1"/>
    </xf>
    <xf numFmtId="0" fontId="3" fillId="24" borderId="13" xfId="0" applyFont="1" applyFill="1" applyBorder="1" applyAlignment="1">
      <alignment horizontal="center" vertical="center" wrapText="1"/>
    </xf>
    <xf numFmtId="0" fontId="3" fillId="24" borderId="26" xfId="0" applyFont="1" applyFill="1" applyBorder="1" applyAlignment="1">
      <alignment horizontal="center" vertical="center" wrapText="1"/>
    </xf>
    <xf numFmtId="0" fontId="3" fillId="24" borderId="33" xfId="0" applyFont="1" applyFill="1" applyBorder="1" applyAlignment="1">
      <alignment horizontal="center" vertical="center" wrapText="1"/>
    </xf>
    <xf numFmtId="0" fontId="3" fillId="24" borderId="52"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4" borderId="47"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3" fillId="24" borderId="38" xfId="0" applyFont="1" applyFill="1" applyBorder="1" applyAlignment="1">
      <alignment horizontal="center" vertical="center" wrapText="1"/>
    </xf>
    <xf numFmtId="0" fontId="6" fillId="0" borderId="0" xfId="0" applyFont="1" applyBorder="1" applyAlignment="1">
      <alignment horizontal="left" vertical="top" wrapText="1"/>
    </xf>
    <xf numFmtId="0" fontId="3" fillId="0" borderId="21" xfId="0" applyFont="1" applyBorder="1" applyAlignment="1">
      <alignment wrapText="1"/>
    </xf>
    <xf numFmtId="0" fontId="3" fillId="0" borderId="0" xfId="0" applyFont="1" applyBorder="1" applyAlignment="1">
      <alignment wrapText="1"/>
    </xf>
    <xf numFmtId="0" fontId="3" fillId="0" borderId="22" xfId="0" applyFont="1" applyBorder="1" applyAlignment="1">
      <alignment wrapText="1"/>
    </xf>
    <xf numFmtId="0" fontId="4" fillId="0" borderId="53" xfId="0" applyFont="1" applyBorder="1" applyAlignment="1">
      <alignment wrapText="1"/>
    </xf>
    <xf numFmtId="0" fontId="4" fillId="0" borderId="54" xfId="0" applyFont="1" applyBorder="1" applyAlignment="1">
      <alignment wrapText="1"/>
    </xf>
    <xf numFmtId="0" fontId="3" fillId="0" borderId="54" xfId="0" applyFont="1" applyBorder="1" applyAlignment="1">
      <alignment wrapText="1"/>
    </xf>
    <xf numFmtId="0" fontId="3" fillId="0" borderId="55" xfId="0" applyFont="1" applyBorder="1" applyAlignment="1">
      <alignment wrapText="1"/>
    </xf>
    <xf numFmtId="0" fontId="3" fillId="24" borderId="20" xfId="0" applyFont="1" applyFill="1" applyBorder="1" applyAlignment="1">
      <alignment vertical="center" wrapText="1"/>
    </xf>
    <xf numFmtId="0" fontId="6" fillId="0" borderId="56" xfId="0" applyFont="1" applyBorder="1" applyAlignment="1">
      <alignment horizontal="center" vertical="center" wrapText="1"/>
    </xf>
    <xf numFmtId="0" fontId="3" fillId="0" borderId="22" xfId="0" applyFont="1" applyBorder="1" applyAlignment="1">
      <alignment horizontal="center" vertical="center" wrapText="1"/>
    </xf>
    <xf numFmtId="0" fontId="6" fillId="11" borderId="26" xfId="0" applyFont="1" applyFill="1" applyBorder="1" applyAlignment="1">
      <alignment horizontal="center" vertical="center" wrapText="1"/>
    </xf>
    <xf numFmtId="0" fontId="6" fillId="26" borderId="26" xfId="0" applyFont="1" applyFill="1" applyBorder="1" applyAlignment="1">
      <alignment horizontal="center" vertical="center" wrapText="1"/>
    </xf>
    <xf numFmtId="0" fontId="3" fillId="26" borderId="33" xfId="0" applyFont="1" applyFill="1" applyBorder="1" applyAlignment="1">
      <alignment horizontal="center" vertical="center" wrapText="1"/>
    </xf>
    <xf numFmtId="168" fontId="6" fillId="27" borderId="26" xfId="0" applyNumberFormat="1" applyFont="1" applyFill="1" applyBorder="1" applyAlignment="1">
      <alignment horizontal="center" vertical="center" wrapText="1"/>
    </xf>
    <xf numFmtId="0" fontId="3" fillId="27" borderId="33"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6" fillId="24" borderId="16" xfId="0" applyFont="1" applyFill="1" applyBorder="1" applyAlignment="1">
      <alignment horizontal="center" vertical="center" wrapText="1"/>
    </xf>
    <xf numFmtId="168" fontId="6" fillId="17" borderId="26" xfId="0" applyNumberFormat="1" applyFont="1" applyFill="1" applyBorder="1" applyAlignment="1" applyProtection="1">
      <alignment horizontal="center" vertical="center" wrapText="1"/>
      <protection/>
    </xf>
    <xf numFmtId="0" fontId="3" fillId="17" borderId="33"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37" xfId="0" applyFont="1" applyBorder="1" applyAlignment="1">
      <alignment horizontal="center" vertical="center" wrapText="1"/>
    </xf>
    <xf numFmtId="0" fontId="6" fillId="27" borderId="26" xfId="0" applyFont="1" applyFill="1" applyBorder="1" applyAlignment="1">
      <alignment horizontal="center" vertical="center" wrapText="1"/>
    </xf>
    <xf numFmtId="0" fontId="6" fillId="11" borderId="26" xfId="0" applyFont="1" applyFill="1" applyBorder="1" applyAlignment="1" applyProtection="1">
      <alignment horizontal="center" vertical="center" wrapText="1"/>
      <protection/>
    </xf>
    <xf numFmtId="168" fontId="6" fillId="27" borderId="26" xfId="0" applyNumberFormat="1"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24" borderId="13" xfId="0" applyFont="1" applyFill="1" applyBorder="1" applyAlignment="1">
      <alignment wrapText="1"/>
    </xf>
    <xf numFmtId="0" fontId="3" fillId="24" borderId="16" xfId="0" applyFont="1" applyFill="1" applyBorder="1" applyAlignment="1">
      <alignment wrapText="1"/>
    </xf>
    <xf numFmtId="0" fontId="3" fillId="0" borderId="2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wrapText="1"/>
    </xf>
    <xf numFmtId="0" fontId="3" fillId="0" borderId="16" xfId="0" applyFont="1" applyFill="1" applyBorder="1" applyAlignment="1">
      <alignment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1" xfId="0" applyFont="1" applyFill="1" applyBorder="1" applyAlignment="1">
      <alignment wrapText="1"/>
    </xf>
    <xf numFmtId="0" fontId="3" fillId="0" borderId="50" xfId="0" applyFont="1" applyFill="1" applyBorder="1" applyAlignment="1">
      <alignment wrapText="1"/>
    </xf>
    <xf numFmtId="0" fontId="3" fillId="25" borderId="11" xfId="0" applyFont="1" applyFill="1" applyBorder="1" applyAlignment="1">
      <alignment horizontal="center" vertical="center" wrapText="1"/>
    </xf>
    <xf numFmtId="0" fontId="3" fillId="25" borderId="13" xfId="0" applyFont="1" applyFill="1" applyBorder="1" applyAlignment="1">
      <alignment wrapText="1"/>
    </xf>
    <xf numFmtId="0" fontId="3" fillId="0" borderId="5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49"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25" borderId="20" xfId="0" applyFont="1" applyFill="1" applyBorder="1" applyAlignment="1">
      <alignment wrapText="1"/>
    </xf>
    <xf numFmtId="0" fontId="3" fillId="25" borderId="16" xfId="0" applyFont="1" applyFill="1" applyBorder="1" applyAlignment="1">
      <alignment wrapText="1"/>
    </xf>
    <xf numFmtId="0" fontId="3" fillId="24" borderId="20" xfId="0" applyFont="1" applyFill="1" applyBorder="1" applyAlignment="1">
      <alignment wrapText="1"/>
    </xf>
    <xf numFmtId="3" fontId="6" fillId="11" borderId="26" xfId="0" applyNumberFormat="1" applyFont="1" applyFill="1" applyBorder="1" applyAlignment="1" applyProtection="1">
      <alignment horizontal="center" vertical="center" wrapText="1"/>
      <protection/>
    </xf>
    <xf numFmtId="168" fontId="3" fillId="24" borderId="11" xfId="0" applyNumberFormat="1" applyFont="1" applyFill="1" applyBorder="1" applyAlignment="1" applyProtection="1">
      <alignment horizontal="right" vertical="center"/>
      <protection/>
    </xf>
    <xf numFmtId="0" fontId="3" fillId="24" borderId="12" xfId="0" applyFont="1" applyFill="1" applyBorder="1" applyAlignment="1">
      <alignment horizontal="center" vertical="center"/>
    </xf>
    <xf numFmtId="168" fontId="3" fillId="24" borderId="13" xfId="0" applyNumberFormat="1" applyFont="1" applyFill="1" applyBorder="1" applyAlignment="1" applyProtection="1">
      <alignment horizontal="right" vertical="center"/>
      <protection/>
    </xf>
    <xf numFmtId="168" fontId="3" fillId="24" borderId="20" xfId="0" applyNumberFormat="1" applyFont="1" applyFill="1" applyBorder="1" applyAlignment="1" applyProtection="1">
      <alignment horizontal="right" vertical="center"/>
      <protection/>
    </xf>
    <xf numFmtId="0" fontId="3" fillId="24" borderId="14" xfId="0" applyFont="1" applyFill="1" applyBorder="1" applyAlignment="1">
      <alignment horizontal="center" vertical="center"/>
    </xf>
    <xf numFmtId="168" fontId="3" fillId="24" borderId="15" xfId="0" applyNumberFormat="1" applyFont="1" applyFill="1" applyBorder="1" applyAlignment="1" applyProtection="1">
      <alignment horizontal="right" vertical="center"/>
      <protection/>
    </xf>
    <xf numFmtId="168" fontId="3" fillId="24" borderId="33" xfId="0" applyNumberFormat="1" applyFont="1" applyFill="1" applyBorder="1" applyAlignment="1" applyProtection="1">
      <alignment horizontal="right" vertical="center"/>
      <protection/>
    </xf>
    <xf numFmtId="0" fontId="3" fillId="24" borderId="34" xfId="0" applyFont="1" applyFill="1" applyBorder="1" applyAlignment="1">
      <alignment horizontal="center" vertical="center"/>
    </xf>
    <xf numFmtId="168" fontId="3" fillId="24" borderId="16" xfId="0" applyNumberFormat="1" applyFont="1" applyFill="1" applyBorder="1" applyAlignment="1" applyProtection="1">
      <alignment horizontal="right" vertical="center"/>
      <protection/>
    </xf>
    <xf numFmtId="0" fontId="3" fillId="24" borderId="17" xfId="0" applyFont="1" applyFill="1" applyBorder="1" applyAlignment="1">
      <alignment horizontal="center" vertical="center"/>
    </xf>
    <xf numFmtId="0" fontId="3" fillId="24" borderId="35" xfId="0" applyFont="1" applyFill="1" applyBorder="1" applyAlignment="1">
      <alignment horizontal="center" vertical="center"/>
    </xf>
    <xf numFmtId="168" fontId="3" fillId="24" borderId="26" xfId="0" applyNumberFormat="1" applyFont="1" applyFill="1" applyBorder="1" applyAlignment="1" applyProtection="1">
      <alignment horizontal="right" vertical="center"/>
      <protection/>
    </xf>
    <xf numFmtId="0" fontId="3" fillId="24" borderId="27" xfId="0" applyFont="1" applyFill="1" applyBorder="1" applyAlignment="1">
      <alignment horizontal="center" vertical="center"/>
    </xf>
    <xf numFmtId="168" fontId="3" fillId="24" borderId="25" xfId="0" applyNumberFormat="1" applyFont="1" applyFill="1" applyBorder="1" applyAlignment="1" applyProtection="1">
      <alignment horizontal="right" vertical="center"/>
      <protection/>
    </xf>
    <xf numFmtId="0" fontId="3" fillId="24" borderId="36" xfId="0" applyFont="1" applyFill="1" applyBorder="1" applyAlignment="1">
      <alignment horizontal="center" vertical="center"/>
    </xf>
    <xf numFmtId="168" fontId="3" fillId="24" borderId="0" xfId="0" applyNumberFormat="1" applyFont="1" applyFill="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 2" xfId="52"/>
    <cellStyle name="Note" xfId="53"/>
    <cellStyle name="Followed Hyperlink" xfId="54"/>
    <cellStyle name="Percent" xfId="55"/>
    <cellStyle name="Output" xfId="56"/>
    <cellStyle name="Title" xfId="57"/>
    <cellStyle name="Total" xfId="58"/>
    <cellStyle name="Currency" xfId="59"/>
    <cellStyle name="Currency [0]" xfId="60"/>
    <cellStyle name="Comma" xfId="61"/>
    <cellStyle name="Comma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1066800</xdr:colOff>
      <xdr:row>5</xdr:row>
      <xdr:rowOff>142875</xdr:rowOff>
    </xdr:to>
    <xdr:pic>
      <xdr:nvPicPr>
        <xdr:cNvPr id="1" name="Picture 2" descr="LOGOTIP-ESS-SLO"/>
        <xdr:cNvPicPr preferRelativeResize="1">
          <a:picLocks noChangeAspect="1"/>
        </xdr:cNvPicPr>
      </xdr:nvPicPr>
      <xdr:blipFill>
        <a:blip r:embed="rId1"/>
        <a:stretch>
          <a:fillRect/>
        </a:stretch>
      </xdr:blipFill>
      <xdr:spPr>
        <a:xfrm>
          <a:off x="0" y="85725"/>
          <a:ext cx="29146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1066800</xdr:colOff>
      <xdr:row>5</xdr:row>
      <xdr:rowOff>142875</xdr:rowOff>
    </xdr:to>
    <xdr:pic>
      <xdr:nvPicPr>
        <xdr:cNvPr id="1" name="Picture 2" descr="LOGOTIP-ESS-SLO"/>
        <xdr:cNvPicPr preferRelativeResize="1">
          <a:picLocks noChangeAspect="1"/>
        </xdr:cNvPicPr>
      </xdr:nvPicPr>
      <xdr:blipFill>
        <a:blip r:embed="rId1"/>
        <a:stretch>
          <a:fillRect/>
        </a:stretch>
      </xdr:blipFill>
      <xdr:spPr>
        <a:xfrm>
          <a:off x="0" y="85725"/>
          <a:ext cx="29146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xdr:col>
      <xdr:colOff>1304925</xdr:colOff>
      <xdr:row>6</xdr:row>
      <xdr:rowOff>57150</xdr:rowOff>
    </xdr:to>
    <xdr:pic>
      <xdr:nvPicPr>
        <xdr:cNvPr id="1" name="Picture 2" descr="LOGOTIP-ESS-SLO"/>
        <xdr:cNvPicPr preferRelativeResize="1">
          <a:picLocks noChangeAspect="1"/>
        </xdr:cNvPicPr>
      </xdr:nvPicPr>
      <xdr:blipFill>
        <a:blip r:embed="rId1"/>
        <a:stretch>
          <a:fillRect/>
        </a:stretch>
      </xdr:blipFill>
      <xdr:spPr>
        <a:xfrm>
          <a:off x="238125" y="152400"/>
          <a:ext cx="29146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T326"/>
  <sheetViews>
    <sheetView tabSelected="1" zoomScale="85" zoomScaleNormal="85" zoomScalePageLayoutView="0" workbookViewId="0" topLeftCell="J227">
      <selection activeCell="R22" sqref="R22:T230"/>
    </sheetView>
  </sheetViews>
  <sheetFormatPr defaultColWidth="9.140625" defaultRowHeight="12.75"/>
  <cols>
    <col min="1" max="1" width="27.7109375" style="4" customWidth="1"/>
    <col min="2" max="2" width="24.7109375" style="4" customWidth="1"/>
    <col min="3" max="3" width="26.57421875" style="4" customWidth="1"/>
    <col min="4" max="4" width="26.8515625" style="4" customWidth="1"/>
    <col min="5" max="5" width="9.140625" style="4" customWidth="1"/>
    <col min="6" max="6" width="11.140625" style="4" customWidth="1"/>
    <col min="7" max="7" width="7.57421875" style="79" customWidth="1"/>
    <col min="8" max="8" width="35.28125" style="4" customWidth="1"/>
    <col min="9" max="9" width="8.8515625" style="4" customWidth="1"/>
    <col min="10" max="10" width="8.7109375" style="4" customWidth="1"/>
    <col min="11" max="11" width="27.28125" style="4" customWidth="1"/>
    <col min="12" max="12" width="9.140625" style="4" customWidth="1"/>
    <col min="13" max="13" width="29.421875" style="208" customWidth="1"/>
    <col min="14" max="14" width="10.8515625" style="4" customWidth="1"/>
    <col min="15" max="15" width="11.8515625" style="4" customWidth="1"/>
    <col min="16" max="16" width="10.140625" style="4" customWidth="1"/>
    <col min="17" max="17" width="9.57421875" style="4" customWidth="1"/>
    <col min="18" max="18" width="20.140625" style="4" customWidth="1"/>
    <col min="19" max="19" width="16.00390625" style="4" customWidth="1"/>
    <col min="20" max="16384" width="9.140625" style="4" customWidth="1"/>
  </cols>
  <sheetData>
    <row r="2" ht="12" thickBot="1"/>
    <row r="3" spans="3:17" ht="12.75" thickBot="1" thickTop="1">
      <c r="C3" s="327" t="s">
        <v>725</v>
      </c>
      <c r="D3" s="79" t="s">
        <v>736</v>
      </c>
      <c r="E3" s="331" t="s">
        <v>696</v>
      </c>
      <c r="F3" s="332"/>
      <c r="G3" s="333"/>
      <c r="H3" s="334"/>
      <c r="I3" s="37"/>
      <c r="J3" s="295" t="s">
        <v>721</v>
      </c>
      <c r="K3" s="296"/>
      <c r="L3" s="294" t="s">
        <v>697</v>
      </c>
      <c r="M3" s="294"/>
      <c r="N3" s="294"/>
      <c r="O3" s="39"/>
      <c r="P3" s="1"/>
      <c r="Q3" s="3"/>
    </row>
    <row r="4" spans="3:17" ht="11.25">
      <c r="C4" s="327"/>
      <c r="D4" s="38"/>
      <c r="E4" s="328" t="s">
        <v>684</v>
      </c>
      <c r="F4" s="329"/>
      <c r="G4" s="329"/>
      <c r="H4" s="330"/>
      <c r="I4" s="37"/>
      <c r="J4" s="48" t="s">
        <v>722</v>
      </c>
      <c r="K4" s="46"/>
      <c r="L4" s="329" t="s">
        <v>698</v>
      </c>
      <c r="M4" s="329"/>
      <c r="N4" s="329"/>
      <c r="O4" s="40"/>
      <c r="P4" s="1"/>
      <c r="Q4" s="3"/>
    </row>
    <row r="5" spans="3:17" ht="11.25">
      <c r="C5" s="77" t="s">
        <v>735</v>
      </c>
      <c r="D5" s="38"/>
      <c r="E5" s="45" t="s">
        <v>685</v>
      </c>
      <c r="F5" s="7"/>
      <c r="G5" s="198"/>
      <c r="H5" s="46"/>
      <c r="I5" s="7"/>
      <c r="J5" s="48" t="s">
        <v>723</v>
      </c>
      <c r="K5" s="46"/>
      <c r="L5" s="329" t="s">
        <v>699</v>
      </c>
      <c r="M5" s="329"/>
      <c r="N5" s="329"/>
      <c r="O5" s="40"/>
      <c r="P5" s="1"/>
      <c r="Q5" s="3"/>
    </row>
    <row r="6" spans="4:17" ht="12" thickBot="1">
      <c r="D6" s="38"/>
      <c r="E6" s="45" t="s">
        <v>686</v>
      </c>
      <c r="F6" s="7"/>
      <c r="G6" s="198"/>
      <c r="H6" s="46"/>
      <c r="I6" s="7"/>
      <c r="J6" s="49" t="s">
        <v>724</v>
      </c>
      <c r="K6" s="47"/>
      <c r="L6" s="1" t="s">
        <v>700</v>
      </c>
      <c r="M6" s="207"/>
      <c r="N6" s="1"/>
      <c r="O6" s="40"/>
      <c r="P6" s="1"/>
      <c r="Q6" s="3"/>
    </row>
    <row r="7" spans="3:20" ht="11.25">
      <c r="C7" s="6"/>
      <c r="D7" s="38"/>
      <c r="E7" s="45" t="s">
        <v>687</v>
      </c>
      <c r="F7" s="7"/>
      <c r="G7" s="198"/>
      <c r="H7" s="46"/>
      <c r="I7" s="7"/>
      <c r="J7" s="7"/>
      <c r="K7" s="8"/>
      <c r="L7" s="305" t="s">
        <v>701</v>
      </c>
      <c r="M7" s="329"/>
      <c r="N7" s="329"/>
      <c r="O7" s="40"/>
      <c r="P7" s="1"/>
      <c r="Q7" s="3"/>
      <c r="R7" s="5"/>
      <c r="S7" s="5"/>
      <c r="T7" s="5"/>
    </row>
    <row r="8" spans="3:20" ht="11.25">
      <c r="C8" s="6"/>
      <c r="D8" s="38"/>
      <c r="E8" s="45" t="s">
        <v>688</v>
      </c>
      <c r="F8" s="7"/>
      <c r="G8" s="198"/>
      <c r="H8" s="46"/>
      <c r="I8" s="7"/>
      <c r="J8" s="7"/>
      <c r="K8" s="8"/>
      <c r="L8" s="305" t="s">
        <v>702</v>
      </c>
      <c r="M8" s="329"/>
      <c r="N8" s="329"/>
      <c r="O8" s="40"/>
      <c r="P8" s="1"/>
      <c r="Q8" s="3"/>
      <c r="R8" s="5"/>
      <c r="S8" s="5"/>
      <c r="T8" s="5"/>
    </row>
    <row r="9" spans="3:20" ht="11.25">
      <c r="C9" s="6"/>
      <c r="D9" s="38"/>
      <c r="E9" s="45" t="s">
        <v>689</v>
      </c>
      <c r="F9" s="7"/>
      <c r="G9" s="198"/>
      <c r="H9" s="46"/>
      <c r="I9" s="7"/>
      <c r="J9" s="7"/>
      <c r="K9" s="8"/>
      <c r="L9" s="305" t="s">
        <v>703</v>
      </c>
      <c r="M9" s="329"/>
      <c r="N9" s="329"/>
      <c r="O9" s="40"/>
      <c r="P9" s="1"/>
      <c r="Q9" s="3"/>
      <c r="R9" s="5"/>
      <c r="S9" s="5"/>
      <c r="T9" s="5"/>
    </row>
    <row r="10" spans="3:20" ht="11.25">
      <c r="C10" s="6"/>
      <c r="D10" s="38"/>
      <c r="E10" s="45" t="s">
        <v>690</v>
      </c>
      <c r="F10" s="7"/>
      <c r="G10" s="198"/>
      <c r="H10" s="46"/>
      <c r="I10" s="7"/>
      <c r="J10" s="7"/>
      <c r="K10" s="8"/>
      <c r="L10" s="305" t="s">
        <v>704</v>
      </c>
      <c r="M10" s="329"/>
      <c r="N10" s="329"/>
      <c r="O10" s="40"/>
      <c r="P10" s="1"/>
      <c r="Q10" s="3"/>
      <c r="R10" s="5"/>
      <c r="S10" s="5"/>
      <c r="T10" s="5"/>
    </row>
    <row r="11" spans="3:20" ht="11.25">
      <c r="C11" s="6"/>
      <c r="D11" s="38"/>
      <c r="E11" s="328" t="s">
        <v>691</v>
      </c>
      <c r="F11" s="329"/>
      <c r="G11" s="329"/>
      <c r="H11" s="330"/>
      <c r="I11" s="37"/>
      <c r="J11" s="37"/>
      <c r="K11" s="8"/>
      <c r="L11" s="305" t="s">
        <v>705</v>
      </c>
      <c r="M11" s="329"/>
      <c r="N11" s="329"/>
      <c r="O11" s="40"/>
      <c r="P11" s="1"/>
      <c r="Q11" s="3"/>
      <c r="R11" s="5"/>
      <c r="S11" s="5"/>
      <c r="T11" s="5"/>
    </row>
    <row r="12" spans="3:20" ht="11.25">
      <c r="C12" s="6"/>
      <c r="D12" s="38"/>
      <c r="E12" s="45" t="s">
        <v>692</v>
      </c>
      <c r="F12" s="7"/>
      <c r="G12" s="198"/>
      <c r="H12" s="46"/>
      <c r="I12" s="7"/>
      <c r="J12" s="7"/>
      <c r="K12" s="8"/>
      <c r="L12" s="301" t="s">
        <v>706</v>
      </c>
      <c r="M12" s="286"/>
      <c r="N12" s="286"/>
      <c r="O12" s="40"/>
      <c r="P12" s="1"/>
      <c r="Q12" s="3"/>
      <c r="R12" s="5"/>
      <c r="S12" s="5"/>
      <c r="T12" s="5"/>
    </row>
    <row r="13" spans="3:20" ht="11.25">
      <c r="C13" s="6"/>
      <c r="D13" s="38"/>
      <c r="E13" s="328" t="s">
        <v>693</v>
      </c>
      <c r="F13" s="329"/>
      <c r="G13" s="329"/>
      <c r="H13" s="330"/>
      <c r="I13" s="37"/>
      <c r="J13" s="37"/>
      <c r="K13" s="8"/>
      <c r="L13" s="305" t="s">
        <v>707</v>
      </c>
      <c r="M13" s="329"/>
      <c r="N13" s="329"/>
      <c r="O13" s="40"/>
      <c r="P13" s="1"/>
      <c r="Q13" s="3"/>
      <c r="R13" s="5"/>
      <c r="S13" s="5"/>
      <c r="T13" s="5"/>
    </row>
    <row r="14" spans="3:20" ht="12" thickBot="1">
      <c r="C14" s="6"/>
      <c r="D14" s="38"/>
      <c r="E14" s="45" t="s">
        <v>694</v>
      </c>
      <c r="F14" s="7"/>
      <c r="G14" s="198"/>
      <c r="H14" s="46"/>
      <c r="I14" s="7"/>
      <c r="J14" s="7"/>
      <c r="K14" s="8"/>
      <c r="L14" s="287" t="s">
        <v>708</v>
      </c>
      <c r="M14" s="288"/>
      <c r="N14" s="288"/>
      <c r="O14" s="41"/>
      <c r="P14" s="1"/>
      <c r="Q14" s="3"/>
      <c r="R14" s="5"/>
      <c r="S14" s="5"/>
      <c r="T14" s="5"/>
    </row>
    <row r="15" spans="3:20" ht="12" thickTop="1">
      <c r="C15" s="6"/>
      <c r="D15" s="38"/>
      <c r="E15" s="45" t="s">
        <v>695</v>
      </c>
      <c r="F15" s="7"/>
      <c r="G15" s="198"/>
      <c r="H15" s="46"/>
      <c r="I15" s="7"/>
      <c r="J15" s="7"/>
      <c r="K15" s="7"/>
      <c r="L15" s="1"/>
      <c r="Q15" s="5"/>
      <c r="R15" s="5"/>
      <c r="S15" s="5"/>
      <c r="T15" s="5"/>
    </row>
    <row r="16" spans="1:20" ht="11.25">
      <c r="A16" s="6"/>
      <c r="C16" s="6"/>
      <c r="D16" s="38"/>
      <c r="E16" s="45" t="s">
        <v>713</v>
      </c>
      <c r="F16" s="7"/>
      <c r="G16" s="198"/>
      <c r="H16" s="46"/>
      <c r="I16" s="7"/>
      <c r="J16" s="7"/>
      <c r="K16" s="7"/>
      <c r="L16" s="1"/>
      <c r="Q16" s="5"/>
      <c r="R16" s="5"/>
      <c r="S16" s="5"/>
      <c r="T16" s="5"/>
    </row>
    <row r="17" spans="1:20" ht="12" thickBot="1">
      <c r="A17" s="6"/>
      <c r="C17" s="6"/>
      <c r="D17" s="38"/>
      <c r="E17" s="291" t="s">
        <v>712</v>
      </c>
      <c r="F17" s="292"/>
      <c r="G17" s="292"/>
      <c r="H17" s="293"/>
      <c r="I17" s="37"/>
      <c r="J17" s="37"/>
      <c r="K17" s="7"/>
      <c r="L17" s="1"/>
      <c r="Q17" s="5"/>
      <c r="R17" s="5"/>
      <c r="S17" s="5"/>
      <c r="T17" s="5"/>
    </row>
    <row r="18" spans="1:17" ht="11.25">
      <c r="A18" s="6"/>
      <c r="B18" s="1"/>
      <c r="C18" s="2"/>
      <c r="D18" s="1"/>
      <c r="E18" s="37"/>
      <c r="F18" s="37"/>
      <c r="G18" s="199"/>
      <c r="H18" s="37"/>
      <c r="I18" s="37"/>
      <c r="J18" s="37"/>
      <c r="K18" s="7"/>
      <c r="L18" s="1"/>
      <c r="Q18" s="5"/>
    </row>
    <row r="19" spans="1:20" ht="12" thickBot="1">
      <c r="A19" s="6"/>
      <c r="B19" s="1"/>
      <c r="C19" s="2"/>
      <c r="D19" s="1"/>
      <c r="E19" s="37"/>
      <c r="F19" s="37"/>
      <c r="G19" s="199"/>
      <c r="H19" s="37"/>
      <c r="I19" s="37"/>
      <c r="J19" s="37"/>
      <c r="K19" s="7"/>
      <c r="L19" s="1"/>
      <c r="Q19" s="5"/>
      <c r="R19" s="5"/>
      <c r="S19" s="5"/>
      <c r="T19" s="5"/>
    </row>
    <row r="20" spans="1:20" ht="12" customHeight="1" thickTop="1">
      <c r="A20" s="297" t="s">
        <v>672</v>
      </c>
      <c r="B20" s="336" t="s">
        <v>673</v>
      </c>
      <c r="C20" s="306" t="s">
        <v>711</v>
      </c>
      <c r="D20" s="306" t="s">
        <v>670</v>
      </c>
      <c r="E20" s="306" t="s">
        <v>671</v>
      </c>
      <c r="F20" s="306" t="s">
        <v>717</v>
      </c>
      <c r="G20" s="306" t="s">
        <v>718</v>
      </c>
      <c r="H20" s="306" t="s">
        <v>669</v>
      </c>
      <c r="I20" s="306" t="s">
        <v>720</v>
      </c>
      <c r="J20" s="306" t="s">
        <v>719</v>
      </c>
      <c r="K20" s="306" t="s">
        <v>709</v>
      </c>
      <c r="L20" s="306" t="s">
        <v>710</v>
      </c>
      <c r="M20" s="306" t="s">
        <v>674</v>
      </c>
      <c r="N20" s="299" t="s">
        <v>675</v>
      </c>
      <c r="O20" s="338" t="s">
        <v>676</v>
      </c>
      <c r="P20" s="339" t="s">
        <v>668</v>
      </c>
      <c r="Q20" s="341" t="s">
        <v>677</v>
      </c>
      <c r="R20" s="347" t="s">
        <v>682</v>
      </c>
      <c r="S20" s="347" t="s">
        <v>683</v>
      </c>
      <c r="T20" s="349" t="s">
        <v>714</v>
      </c>
    </row>
    <row r="21" spans="1:20" ht="24.75" customHeight="1" thickBot="1">
      <c r="A21" s="298"/>
      <c r="B21" s="337"/>
      <c r="C21" s="290"/>
      <c r="D21" s="290"/>
      <c r="E21" s="290"/>
      <c r="F21" s="289"/>
      <c r="G21" s="289"/>
      <c r="H21" s="290"/>
      <c r="I21" s="289"/>
      <c r="J21" s="289"/>
      <c r="K21" s="290"/>
      <c r="L21" s="307"/>
      <c r="M21" s="307"/>
      <c r="N21" s="300"/>
      <c r="O21" s="290"/>
      <c r="P21" s="340"/>
      <c r="Q21" s="342"/>
      <c r="R21" s="348"/>
      <c r="S21" s="348"/>
      <c r="T21" s="350"/>
    </row>
    <row r="22" spans="1:20" s="206" customFormat="1" ht="133.5" customHeight="1" thickBot="1" thickTop="1">
      <c r="A22" s="262" t="s">
        <v>738</v>
      </c>
      <c r="B22" s="120"/>
      <c r="C22" s="120" t="s">
        <v>791</v>
      </c>
      <c r="D22" s="120"/>
      <c r="E22" s="120" t="s">
        <v>737</v>
      </c>
      <c r="F22" s="264" t="s">
        <v>727</v>
      </c>
      <c r="G22" s="258" t="s">
        <v>415</v>
      </c>
      <c r="H22" s="120" t="s">
        <v>417</v>
      </c>
      <c r="I22" s="260">
        <v>3</v>
      </c>
      <c r="J22" s="203" t="s">
        <v>430</v>
      </c>
      <c r="K22" s="204" t="s">
        <v>793</v>
      </c>
      <c r="L22" s="203">
        <v>10</v>
      </c>
      <c r="M22" s="120" t="s">
        <v>419</v>
      </c>
      <c r="N22" s="202">
        <f>50*0.666666666666667</f>
        <v>33.33333333333333</v>
      </c>
      <c r="O22" s="205">
        <v>1</v>
      </c>
      <c r="P22" s="205" t="s">
        <v>401</v>
      </c>
      <c r="Q22" s="201">
        <v>5.28</v>
      </c>
      <c r="R22" s="389">
        <v>102</v>
      </c>
      <c r="S22" s="389">
        <v>10.2</v>
      </c>
      <c r="T22" s="390">
        <v>0.1</v>
      </c>
    </row>
    <row r="23" spans="1:20" s="206" customFormat="1" ht="133.5" customHeight="1" thickBot="1" thickTop="1">
      <c r="A23" s="262" t="s">
        <v>738</v>
      </c>
      <c r="B23" s="120"/>
      <c r="C23" s="120" t="s">
        <v>791</v>
      </c>
      <c r="D23" s="120"/>
      <c r="E23" s="120" t="s">
        <v>737</v>
      </c>
      <c r="F23" s="264" t="s">
        <v>727</v>
      </c>
      <c r="G23" s="258" t="s">
        <v>416</v>
      </c>
      <c r="H23" s="120" t="s">
        <v>418</v>
      </c>
      <c r="I23" s="260">
        <v>3</v>
      </c>
      <c r="J23" s="203" t="s">
        <v>431</v>
      </c>
      <c r="K23" s="204" t="s">
        <v>793</v>
      </c>
      <c r="L23" s="203">
        <v>10</v>
      </c>
      <c r="M23" s="120" t="s">
        <v>420</v>
      </c>
      <c r="N23" s="202">
        <f>50*1/3</f>
        <v>16.666666666666668</v>
      </c>
      <c r="O23" s="120">
        <v>1</v>
      </c>
      <c r="P23" s="205" t="s">
        <v>401</v>
      </c>
      <c r="Q23" s="201">
        <v>9.37</v>
      </c>
      <c r="R23" s="389">
        <v>164</v>
      </c>
      <c r="S23" s="389">
        <v>16.4</v>
      </c>
      <c r="T23" s="390">
        <v>0.1</v>
      </c>
    </row>
    <row r="24" spans="1:20" s="206" customFormat="1" ht="51" customHeight="1" thickTop="1">
      <c r="A24" s="314" t="s">
        <v>738</v>
      </c>
      <c r="B24" s="310" t="s">
        <v>739</v>
      </c>
      <c r="C24" s="310" t="s">
        <v>748</v>
      </c>
      <c r="D24" s="310"/>
      <c r="E24" s="310" t="s">
        <v>737</v>
      </c>
      <c r="F24" s="317" t="s">
        <v>727</v>
      </c>
      <c r="G24" s="308" t="s">
        <v>421</v>
      </c>
      <c r="H24" s="310" t="s">
        <v>787</v>
      </c>
      <c r="I24" s="312">
        <v>6</v>
      </c>
      <c r="J24" s="203" t="s">
        <v>432</v>
      </c>
      <c r="K24" s="204" t="s">
        <v>740</v>
      </c>
      <c r="L24" s="203">
        <v>4</v>
      </c>
      <c r="M24" s="120" t="s">
        <v>75</v>
      </c>
      <c r="N24" s="197">
        <v>31</v>
      </c>
      <c r="O24" s="205">
        <v>1</v>
      </c>
      <c r="P24" s="205" t="s">
        <v>400</v>
      </c>
      <c r="Q24" s="201">
        <v>5.28</v>
      </c>
      <c r="R24" s="389">
        <v>125.86</v>
      </c>
      <c r="S24" s="389">
        <v>88.10199999999999</v>
      </c>
      <c r="T24" s="390">
        <v>0.7</v>
      </c>
    </row>
    <row r="25" spans="1:20" s="206" customFormat="1" ht="23.25" thickBot="1">
      <c r="A25" s="315"/>
      <c r="B25" s="311"/>
      <c r="C25" s="316"/>
      <c r="D25" s="316"/>
      <c r="E25" s="316"/>
      <c r="F25" s="318"/>
      <c r="G25" s="309"/>
      <c r="H25" s="311"/>
      <c r="I25" s="313"/>
      <c r="J25" s="210" t="s">
        <v>433</v>
      </c>
      <c r="K25" s="259" t="s">
        <v>743</v>
      </c>
      <c r="L25" s="210">
        <v>10</v>
      </c>
      <c r="M25" s="211" t="s">
        <v>75</v>
      </c>
      <c r="N25" s="212">
        <v>31</v>
      </c>
      <c r="O25" s="213">
        <v>1</v>
      </c>
      <c r="P25" s="213" t="s">
        <v>400</v>
      </c>
      <c r="Q25" s="214">
        <v>5.28</v>
      </c>
      <c r="R25" s="391">
        <v>38.75</v>
      </c>
      <c r="S25" s="392">
        <v>27.125</v>
      </c>
      <c r="T25" s="393">
        <v>0.7</v>
      </c>
    </row>
    <row r="26" spans="1:20" s="206" customFormat="1" ht="39.75" customHeight="1" thickTop="1">
      <c r="A26" s="314" t="s">
        <v>738</v>
      </c>
      <c r="B26" s="310" t="s">
        <v>739</v>
      </c>
      <c r="C26" s="310" t="s">
        <v>748</v>
      </c>
      <c r="D26" s="310"/>
      <c r="E26" s="310" t="s">
        <v>737</v>
      </c>
      <c r="F26" s="317" t="s">
        <v>727</v>
      </c>
      <c r="G26" s="308" t="s">
        <v>422</v>
      </c>
      <c r="H26" s="310" t="s">
        <v>423</v>
      </c>
      <c r="I26" s="312">
        <v>6</v>
      </c>
      <c r="J26" s="203" t="s">
        <v>434</v>
      </c>
      <c r="K26" s="204" t="s">
        <v>740</v>
      </c>
      <c r="L26" s="203">
        <v>4</v>
      </c>
      <c r="M26" s="120" t="s">
        <v>424</v>
      </c>
      <c r="N26" s="197">
        <v>448</v>
      </c>
      <c r="O26" s="205">
        <v>1</v>
      </c>
      <c r="P26" s="205" t="s">
        <v>400</v>
      </c>
      <c r="Q26" s="201">
        <v>9.37</v>
      </c>
      <c r="R26" s="389">
        <v>4287.36</v>
      </c>
      <c r="S26" s="389">
        <v>1286.2079999999999</v>
      </c>
      <c r="T26" s="390">
        <v>0.3</v>
      </c>
    </row>
    <row r="27" spans="1:20" s="206" customFormat="1" ht="39.75" customHeight="1" thickBot="1">
      <c r="A27" s="315"/>
      <c r="B27" s="311"/>
      <c r="C27" s="316"/>
      <c r="D27" s="316"/>
      <c r="E27" s="316"/>
      <c r="F27" s="318"/>
      <c r="G27" s="309"/>
      <c r="H27" s="311"/>
      <c r="I27" s="313"/>
      <c r="J27" s="210" t="s">
        <v>435</v>
      </c>
      <c r="K27" s="259" t="s">
        <v>743</v>
      </c>
      <c r="L27" s="210">
        <v>10</v>
      </c>
      <c r="M27" s="263" t="s">
        <v>424</v>
      </c>
      <c r="N27" s="212">
        <f>+N26</f>
        <v>448</v>
      </c>
      <c r="O27" s="213">
        <v>1</v>
      </c>
      <c r="P27" s="213" t="s">
        <v>400</v>
      </c>
      <c r="Q27" s="214">
        <v>9.37</v>
      </c>
      <c r="R27" s="391">
        <v>879.3792</v>
      </c>
      <c r="S27" s="392">
        <v>263.81376</v>
      </c>
      <c r="T27" s="393">
        <v>0.3</v>
      </c>
    </row>
    <row r="28" spans="1:20" s="206" customFormat="1" ht="28.5" customHeight="1" thickTop="1">
      <c r="A28" s="314" t="s">
        <v>738</v>
      </c>
      <c r="B28" s="310" t="s">
        <v>739</v>
      </c>
      <c r="C28" s="310" t="s">
        <v>748</v>
      </c>
      <c r="D28" s="310"/>
      <c r="E28" s="310" t="s">
        <v>737</v>
      </c>
      <c r="F28" s="317" t="s">
        <v>727</v>
      </c>
      <c r="G28" s="308" t="s">
        <v>120</v>
      </c>
      <c r="H28" s="310" t="s">
        <v>742</v>
      </c>
      <c r="I28" s="312">
        <v>5</v>
      </c>
      <c r="J28" s="203" t="s">
        <v>152</v>
      </c>
      <c r="K28" s="204" t="s">
        <v>744</v>
      </c>
      <c r="L28" s="203">
        <v>1</v>
      </c>
      <c r="M28" s="120" t="s">
        <v>77</v>
      </c>
      <c r="N28" s="197">
        <v>280</v>
      </c>
      <c r="O28" s="205">
        <v>1</v>
      </c>
      <c r="P28" s="205" t="s">
        <v>400</v>
      </c>
      <c r="Q28" s="201">
        <v>9.37</v>
      </c>
      <c r="R28" s="389">
        <v>1955.1</v>
      </c>
      <c r="S28" s="389">
        <v>391.02</v>
      </c>
      <c r="T28" s="390">
        <v>0.2</v>
      </c>
    </row>
    <row r="29" spans="1:20" s="206" customFormat="1" ht="28.5" customHeight="1">
      <c r="A29" s="315"/>
      <c r="B29" s="311"/>
      <c r="C29" s="316"/>
      <c r="D29" s="316"/>
      <c r="E29" s="316"/>
      <c r="F29" s="318"/>
      <c r="G29" s="309"/>
      <c r="H29" s="311"/>
      <c r="I29" s="313"/>
      <c r="J29" s="216" t="s">
        <v>153</v>
      </c>
      <c r="K29" s="259" t="s">
        <v>745</v>
      </c>
      <c r="L29" s="210">
        <v>4</v>
      </c>
      <c r="M29" s="211" t="s">
        <v>77</v>
      </c>
      <c r="N29" s="212">
        <f>+N28</f>
        <v>280</v>
      </c>
      <c r="O29" s="213">
        <v>1</v>
      </c>
      <c r="P29" s="213" t="s">
        <v>425</v>
      </c>
      <c r="Q29" s="214">
        <v>9.37</v>
      </c>
      <c r="R29" s="391">
        <v>1311.8</v>
      </c>
      <c r="S29" s="392">
        <v>262.36</v>
      </c>
      <c r="T29" s="393">
        <v>0.2</v>
      </c>
    </row>
    <row r="30" spans="1:20" s="206" customFormat="1" ht="28.5" customHeight="1">
      <c r="A30" s="315"/>
      <c r="B30" s="311"/>
      <c r="C30" s="316"/>
      <c r="D30" s="316"/>
      <c r="E30" s="316"/>
      <c r="F30" s="318"/>
      <c r="G30" s="309"/>
      <c r="H30" s="311"/>
      <c r="I30" s="313"/>
      <c r="J30" s="216" t="s">
        <v>154</v>
      </c>
      <c r="K30" s="217" t="s">
        <v>731</v>
      </c>
      <c r="L30" s="210">
        <v>3</v>
      </c>
      <c r="M30" s="211" t="s">
        <v>77</v>
      </c>
      <c r="N30" s="212">
        <f>+N29</f>
        <v>280</v>
      </c>
      <c r="O30" s="213">
        <v>1</v>
      </c>
      <c r="P30" s="213" t="s">
        <v>425</v>
      </c>
      <c r="Q30" s="214">
        <v>9.37</v>
      </c>
      <c r="R30" s="391">
        <v>655.9</v>
      </c>
      <c r="S30" s="391">
        <v>131.18</v>
      </c>
      <c r="T30" s="393">
        <v>0.2</v>
      </c>
    </row>
    <row r="31" spans="1:20" s="206" customFormat="1" ht="22.5">
      <c r="A31" s="315"/>
      <c r="B31" s="311"/>
      <c r="C31" s="316"/>
      <c r="D31" s="316"/>
      <c r="E31" s="316"/>
      <c r="F31" s="318"/>
      <c r="G31" s="309"/>
      <c r="H31" s="311"/>
      <c r="I31" s="313"/>
      <c r="J31" s="216" t="s">
        <v>155</v>
      </c>
      <c r="K31" s="217" t="s">
        <v>749</v>
      </c>
      <c r="L31" s="210">
        <v>6</v>
      </c>
      <c r="M31" s="211" t="s">
        <v>77</v>
      </c>
      <c r="N31" s="212">
        <f>+N30</f>
        <v>280</v>
      </c>
      <c r="O31" s="213">
        <v>1</v>
      </c>
      <c r="P31" s="213" t="s">
        <v>401</v>
      </c>
      <c r="Q31" s="214">
        <v>9.37</v>
      </c>
      <c r="R31" s="394">
        <v>2095.8</v>
      </c>
      <c r="S31" s="391">
        <v>419.16</v>
      </c>
      <c r="T31" s="393">
        <v>0.2</v>
      </c>
    </row>
    <row r="32" spans="1:20" s="206" customFormat="1" ht="38.25" customHeight="1" thickBot="1">
      <c r="A32" s="315"/>
      <c r="B32" s="311"/>
      <c r="C32" s="316"/>
      <c r="D32" s="316"/>
      <c r="E32" s="316"/>
      <c r="F32" s="318"/>
      <c r="G32" s="309"/>
      <c r="H32" s="311"/>
      <c r="I32" s="313"/>
      <c r="J32" s="218" t="s">
        <v>156</v>
      </c>
      <c r="K32" s="217" t="s">
        <v>746</v>
      </c>
      <c r="L32" s="210">
        <v>10</v>
      </c>
      <c r="M32" s="211" t="s">
        <v>77</v>
      </c>
      <c r="N32" s="212">
        <f>+N31</f>
        <v>280</v>
      </c>
      <c r="O32" s="213">
        <v>1</v>
      </c>
      <c r="P32" s="213" t="s">
        <v>401</v>
      </c>
      <c r="Q32" s="219">
        <v>9.37</v>
      </c>
      <c r="R32" s="391">
        <v>540.8666666666667</v>
      </c>
      <c r="S32" s="394">
        <v>108.17333333333335</v>
      </c>
      <c r="T32" s="393">
        <v>0.2</v>
      </c>
    </row>
    <row r="33" spans="1:20" s="206" customFormat="1" ht="23.25" thickTop="1">
      <c r="A33" s="314" t="s">
        <v>738</v>
      </c>
      <c r="B33" s="310"/>
      <c r="C33" s="310" t="s">
        <v>788</v>
      </c>
      <c r="D33" s="310"/>
      <c r="E33" s="310" t="s">
        <v>737</v>
      </c>
      <c r="F33" s="317" t="s">
        <v>727</v>
      </c>
      <c r="G33" s="308" t="s">
        <v>47</v>
      </c>
      <c r="H33" s="310" t="s">
        <v>796</v>
      </c>
      <c r="I33" s="312">
        <v>5</v>
      </c>
      <c r="J33" s="203" t="s">
        <v>445</v>
      </c>
      <c r="K33" s="204" t="s">
        <v>744</v>
      </c>
      <c r="L33" s="203">
        <v>1</v>
      </c>
      <c r="M33" s="120" t="s">
        <v>426</v>
      </c>
      <c r="N33" s="197">
        <v>300</v>
      </c>
      <c r="O33" s="205">
        <v>1</v>
      </c>
      <c r="P33" s="205" t="s">
        <v>400</v>
      </c>
      <c r="Q33" s="220">
        <v>9.37</v>
      </c>
      <c r="R33" s="389">
        <v>1413.75</v>
      </c>
      <c r="S33" s="389">
        <v>282.75</v>
      </c>
      <c r="T33" s="390">
        <v>0.2</v>
      </c>
    </row>
    <row r="34" spans="1:20" s="206" customFormat="1" ht="22.5">
      <c r="A34" s="315"/>
      <c r="B34" s="311"/>
      <c r="C34" s="316"/>
      <c r="D34" s="316"/>
      <c r="E34" s="316"/>
      <c r="F34" s="318"/>
      <c r="G34" s="309"/>
      <c r="H34" s="311"/>
      <c r="I34" s="313"/>
      <c r="J34" s="216" t="s">
        <v>436</v>
      </c>
      <c r="K34" s="259" t="s">
        <v>789</v>
      </c>
      <c r="L34" s="210">
        <v>4</v>
      </c>
      <c r="M34" s="211" t="s">
        <v>426</v>
      </c>
      <c r="N34" s="212">
        <v>300</v>
      </c>
      <c r="O34" s="213">
        <v>1</v>
      </c>
      <c r="P34" s="213" t="s">
        <v>425</v>
      </c>
      <c r="Q34" s="214">
        <v>9.37</v>
      </c>
      <c r="R34" s="391">
        <v>5622</v>
      </c>
      <c r="S34" s="392">
        <v>1124.4</v>
      </c>
      <c r="T34" s="393">
        <v>0.2</v>
      </c>
    </row>
    <row r="35" spans="1:20" s="206" customFormat="1" ht="22.5">
      <c r="A35" s="315"/>
      <c r="B35" s="311"/>
      <c r="C35" s="316"/>
      <c r="D35" s="316"/>
      <c r="E35" s="316"/>
      <c r="F35" s="318"/>
      <c r="G35" s="309"/>
      <c r="H35" s="311"/>
      <c r="I35" s="313"/>
      <c r="J35" s="216" t="s">
        <v>437</v>
      </c>
      <c r="K35" s="217" t="s">
        <v>790</v>
      </c>
      <c r="L35" s="210">
        <v>10</v>
      </c>
      <c r="M35" s="211" t="s">
        <v>426</v>
      </c>
      <c r="N35" s="212">
        <v>300</v>
      </c>
      <c r="O35" s="213">
        <v>1</v>
      </c>
      <c r="P35" s="213" t="s">
        <v>400</v>
      </c>
      <c r="Q35" s="214">
        <v>9.37</v>
      </c>
      <c r="R35" s="391">
        <v>1755.75</v>
      </c>
      <c r="S35" s="391">
        <v>351.15</v>
      </c>
      <c r="T35" s="393">
        <v>0.2</v>
      </c>
    </row>
    <row r="36" spans="1:20" s="206" customFormat="1" ht="22.5">
      <c r="A36" s="315"/>
      <c r="B36" s="311"/>
      <c r="C36" s="316"/>
      <c r="D36" s="316"/>
      <c r="E36" s="316"/>
      <c r="F36" s="318"/>
      <c r="G36" s="309"/>
      <c r="H36" s="311"/>
      <c r="I36" s="313"/>
      <c r="J36" s="216" t="s">
        <v>438</v>
      </c>
      <c r="K36" s="217" t="s">
        <v>731</v>
      </c>
      <c r="L36" s="210">
        <v>3</v>
      </c>
      <c r="M36" s="211" t="s">
        <v>426</v>
      </c>
      <c r="N36" s="212">
        <v>300</v>
      </c>
      <c r="O36" s="213">
        <v>1</v>
      </c>
      <c r="P36" s="213" t="s">
        <v>400</v>
      </c>
      <c r="Q36" s="214">
        <v>9.37</v>
      </c>
      <c r="R36" s="394">
        <v>33732</v>
      </c>
      <c r="S36" s="391">
        <v>16866</v>
      </c>
      <c r="T36" s="393">
        <v>0.5</v>
      </c>
    </row>
    <row r="37" spans="1:20" s="206" customFormat="1" ht="22.5">
      <c r="A37" s="315"/>
      <c r="B37" s="311"/>
      <c r="C37" s="316"/>
      <c r="D37" s="316"/>
      <c r="E37" s="316"/>
      <c r="F37" s="318"/>
      <c r="G37" s="309"/>
      <c r="H37" s="311"/>
      <c r="I37" s="313"/>
      <c r="J37" s="216" t="s">
        <v>439</v>
      </c>
      <c r="K37" s="217" t="s">
        <v>795</v>
      </c>
      <c r="L37" s="210">
        <v>5</v>
      </c>
      <c r="M37" s="211" t="s">
        <v>426</v>
      </c>
      <c r="N37" s="212">
        <v>290</v>
      </c>
      <c r="O37" s="213">
        <v>1</v>
      </c>
      <c r="P37" s="213" t="s">
        <v>400</v>
      </c>
      <c r="Q37" s="214">
        <v>9.37</v>
      </c>
      <c r="R37" s="394">
        <v>10869.2</v>
      </c>
      <c r="S37" s="394">
        <v>10869.2</v>
      </c>
      <c r="T37" s="393">
        <v>1</v>
      </c>
    </row>
    <row r="38" spans="1:20" s="206" customFormat="1" ht="22.5">
      <c r="A38" s="315"/>
      <c r="B38" s="311"/>
      <c r="C38" s="316"/>
      <c r="D38" s="316"/>
      <c r="E38" s="316"/>
      <c r="F38" s="318"/>
      <c r="G38" s="309"/>
      <c r="H38" s="311"/>
      <c r="I38" s="313"/>
      <c r="J38" s="216" t="s">
        <v>440</v>
      </c>
      <c r="K38" s="217" t="s">
        <v>794</v>
      </c>
      <c r="L38" s="210">
        <v>7</v>
      </c>
      <c r="M38" s="211" t="s">
        <v>427</v>
      </c>
      <c r="N38" s="212">
        <v>3</v>
      </c>
      <c r="O38" s="213">
        <v>1</v>
      </c>
      <c r="P38" s="213" t="s">
        <v>400</v>
      </c>
      <c r="Q38" s="214">
        <v>9.37</v>
      </c>
      <c r="R38" s="394">
        <v>337.32</v>
      </c>
      <c r="S38" s="394">
        <v>168.66</v>
      </c>
      <c r="T38" s="393">
        <v>0.5</v>
      </c>
    </row>
    <row r="39" spans="1:20" s="206" customFormat="1" ht="22.5">
      <c r="A39" s="303"/>
      <c r="B39" s="335"/>
      <c r="C39" s="343"/>
      <c r="D39" s="343"/>
      <c r="E39" s="343"/>
      <c r="F39" s="318"/>
      <c r="G39" s="345"/>
      <c r="H39" s="335"/>
      <c r="I39" s="313"/>
      <c r="J39" s="216" t="s">
        <v>441</v>
      </c>
      <c r="K39" s="221" t="s">
        <v>809</v>
      </c>
      <c r="L39" s="222">
        <v>10</v>
      </c>
      <c r="M39" s="223" t="s">
        <v>449</v>
      </c>
      <c r="N39" s="224">
        <v>10</v>
      </c>
      <c r="O39" s="225">
        <v>1</v>
      </c>
      <c r="P39" s="225" t="s">
        <v>400</v>
      </c>
      <c r="Q39" s="214">
        <v>9.37</v>
      </c>
      <c r="R39" s="392">
        <v>67.95</v>
      </c>
      <c r="S39" s="395">
        <v>13.59</v>
      </c>
      <c r="T39" s="396">
        <v>0.2</v>
      </c>
    </row>
    <row r="40" spans="1:20" s="206" customFormat="1" ht="23.25" thickBot="1">
      <c r="A40" s="304"/>
      <c r="B40" s="302"/>
      <c r="C40" s="344"/>
      <c r="D40" s="344"/>
      <c r="E40" s="344"/>
      <c r="F40" s="324"/>
      <c r="G40" s="346"/>
      <c r="H40" s="302"/>
      <c r="I40" s="325"/>
      <c r="J40" s="218" t="s">
        <v>442</v>
      </c>
      <c r="K40" s="226" t="s">
        <v>41</v>
      </c>
      <c r="L40" s="227">
        <v>10</v>
      </c>
      <c r="M40" s="270" t="s">
        <v>428</v>
      </c>
      <c r="N40" s="228">
        <v>290</v>
      </c>
      <c r="O40" s="229">
        <v>1</v>
      </c>
      <c r="P40" s="230" t="s">
        <v>400</v>
      </c>
      <c r="Q40" s="219">
        <v>9.37</v>
      </c>
      <c r="R40" s="397">
        <v>1602.25</v>
      </c>
      <c r="S40" s="397">
        <v>1602.25</v>
      </c>
      <c r="T40" s="398">
        <v>1</v>
      </c>
    </row>
    <row r="41" spans="1:20" s="206" customFormat="1" ht="36.75" customHeight="1" thickTop="1">
      <c r="A41" s="314" t="s">
        <v>738</v>
      </c>
      <c r="B41" s="310"/>
      <c r="C41" s="310" t="s">
        <v>643</v>
      </c>
      <c r="D41" s="310"/>
      <c r="E41" s="310" t="s">
        <v>737</v>
      </c>
      <c r="F41" s="317" t="s">
        <v>727</v>
      </c>
      <c r="G41" s="308" t="s">
        <v>48</v>
      </c>
      <c r="H41" s="310" t="s">
        <v>798</v>
      </c>
      <c r="I41" s="312">
        <v>5</v>
      </c>
      <c r="J41" s="203" t="s">
        <v>444</v>
      </c>
      <c r="K41" s="204" t="s">
        <v>744</v>
      </c>
      <c r="L41" s="203">
        <v>1</v>
      </c>
      <c r="M41" s="120" t="s">
        <v>446</v>
      </c>
      <c r="N41" s="197">
        <v>1000</v>
      </c>
      <c r="O41" s="205">
        <v>1</v>
      </c>
      <c r="P41" s="205" t="s">
        <v>400</v>
      </c>
      <c r="Q41" s="220">
        <v>9.37</v>
      </c>
      <c r="R41" s="389">
        <v>4712.5</v>
      </c>
      <c r="S41" s="389">
        <v>942.5</v>
      </c>
      <c r="T41" s="390">
        <v>0.2</v>
      </c>
    </row>
    <row r="42" spans="1:20" s="206" customFormat="1" ht="33.75">
      <c r="A42" s="315"/>
      <c r="B42" s="311"/>
      <c r="C42" s="316"/>
      <c r="D42" s="316"/>
      <c r="E42" s="316"/>
      <c r="F42" s="318"/>
      <c r="G42" s="309"/>
      <c r="H42" s="311"/>
      <c r="I42" s="313"/>
      <c r="J42" s="216" t="s">
        <v>443</v>
      </c>
      <c r="K42" s="259" t="s">
        <v>789</v>
      </c>
      <c r="L42" s="210">
        <v>4</v>
      </c>
      <c r="M42" s="211" t="s">
        <v>446</v>
      </c>
      <c r="N42" s="212">
        <v>1000</v>
      </c>
      <c r="O42" s="213">
        <v>1</v>
      </c>
      <c r="P42" s="213" t="s">
        <v>425</v>
      </c>
      <c r="Q42" s="214">
        <v>9.37</v>
      </c>
      <c r="R42" s="391">
        <v>18740</v>
      </c>
      <c r="S42" s="392">
        <v>3748</v>
      </c>
      <c r="T42" s="393">
        <v>0.2</v>
      </c>
    </row>
    <row r="43" spans="1:20" s="206" customFormat="1" ht="84" customHeight="1">
      <c r="A43" s="315"/>
      <c r="B43" s="311"/>
      <c r="C43" s="316"/>
      <c r="D43" s="316"/>
      <c r="E43" s="316"/>
      <c r="F43" s="318"/>
      <c r="G43" s="309"/>
      <c r="H43" s="311"/>
      <c r="I43" s="313"/>
      <c r="J43" s="216" t="s">
        <v>644</v>
      </c>
      <c r="K43" s="217" t="s">
        <v>429</v>
      </c>
      <c r="L43" s="210">
        <v>10</v>
      </c>
      <c r="M43" s="211" t="s">
        <v>446</v>
      </c>
      <c r="N43" s="212">
        <v>1000</v>
      </c>
      <c r="O43" s="213">
        <v>1</v>
      </c>
      <c r="P43" s="213" t="s">
        <v>400</v>
      </c>
      <c r="Q43" s="214">
        <v>9.37</v>
      </c>
      <c r="R43" s="391">
        <v>5852.5</v>
      </c>
      <c r="S43" s="391">
        <v>1170.5</v>
      </c>
      <c r="T43" s="393">
        <v>0.2</v>
      </c>
    </row>
    <row r="44" spans="1:20" s="206" customFormat="1" ht="33.75">
      <c r="A44" s="315"/>
      <c r="B44" s="311"/>
      <c r="C44" s="316"/>
      <c r="D44" s="316"/>
      <c r="E44" s="316"/>
      <c r="F44" s="318"/>
      <c r="G44" s="309"/>
      <c r="H44" s="311"/>
      <c r="I44" s="313"/>
      <c r="J44" s="216" t="s">
        <v>645</v>
      </c>
      <c r="K44" s="259" t="s">
        <v>731</v>
      </c>
      <c r="L44" s="210">
        <v>3</v>
      </c>
      <c r="M44" s="211" t="s">
        <v>446</v>
      </c>
      <c r="N44" s="212">
        <v>1000</v>
      </c>
      <c r="O44" s="213">
        <v>1</v>
      </c>
      <c r="P44" s="213" t="s">
        <v>400</v>
      </c>
      <c r="Q44" s="214">
        <v>9.37</v>
      </c>
      <c r="R44" s="394">
        <v>18740</v>
      </c>
      <c r="S44" s="391">
        <v>9370</v>
      </c>
      <c r="T44" s="393">
        <v>0.5</v>
      </c>
    </row>
    <row r="45" spans="1:20" s="206" customFormat="1" ht="33.75">
      <c r="A45" s="315"/>
      <c r="B45" s="311"/>
      <c r="C45" s="316"/>
      <c r="D45" s="316"/>
      <c r="E45" s="316"/>
      <c r="F45" s="318"/>
      <c r="G45" s="309"/>
      <c r="H45" s="311"/>
      <c r="I45" s="313"/>
      <c r="J45" s="216" t="s">
        <v>646</v>
      </c>
      <c r="K45" s="259" t="s">
        <v>795</v>
      </c>
      <c r="L45" s="210">
        <v>5</v>
      </c>
      <c r="M45" s="211" t="s">
        <v>446</v>
      </c>
      <c r="N45" s="212">
        <f>+N41-N46</f>
        <v>966.6666666666666</v>
      </c>
      <c r="O45" s="213">
        <v>1</v>
      </c>
      <c r="P45" s="213" t="s">
        <v>400</v>
      </c>
      <c r="Q45" s="214">
        <v>9.37</v>
      </c>
      <c r="R45" s="394">
        <v>18115.333333333332</v>
      </c>
      <c r="S45" s="394">
        <v>18115.333333333332</v>
      </c>
      <c r="T45" s="393">
        <v>1</v>
      </c>
    </row>
    <row r="46" spans="1:20" s="206" customFormat="1" ht="60" customHeight="1">
      <c r="A46" s="303"/>
      <c r="B46" s="335"/>
      <c r="C46" s="343"/>
      <c r="D46" s="343"/>
      <c r="E46" s="343"/>
      <c r="F46" s="318"/>
      <c r="G46" s="345"/>
      <c r="H46" s="335"/>
      <c r="I46" s="313"/>
      <c r="J46" s="216" t="s">
        <v>647</v>
      </c>
      <c r="K46" s="221" t="s">
        <v>809</v>
      </c>
      <c r="L46" s="222">
        <v>10</v>
      </c>
      <c r="M46" s="223" t="s">
        <v>448</v>
      </c>
      <c r="N46" s="224">
        <f>+N43/30</f>
        <v>33.333333333333336</v>
      </c>
      <c r="O46" s="225">
        <v>1</v>
      </c>
      <c r="P46" s="225" t="s">
        <v>400</v>
      </c>
      <c r="Q46" s="214">
        <v>9.37</v>
      </c>
      <c r="R46" s="395">
        <v>226.5</v>
      </c>
      <c r="S46" s="395">
        <v>45.3</v>
      </c>
      <c r="T46" s="396">
        <v>0.2</v>
      </c>
    </row>
    <row r="47" spans="1:20" s="206" customFormat="1" ht="60" customHeight="1" thickBot="1">
      <c r="A47" s="304"/>
      <c r="B47" s="302"/>
      <c r="C47" s="344"/>
      <c r="D47" s="344"/>
      <c r="E47" s="344"/>
      <c r="F47" s="324"/>
      <c r="G47" s="346"/>
      <c r="H47" s="302"/>
      <c r="I47" s="325"/>
      <c r="J47" s="216" t="s">
        <v>648</v>
      </c>
      <c r="K47" s="226" t="s">
        <v>41</v>
      </c>
      <c r="L47" s="227">
        <v>10</v>
      </c>
      <c r="M47" s="270" t="s">
        <v>447</v>
      </c>
      <c r="N47" s="228">
        <f>+N41-N46</f>
        <v>966.6666666666666</v>
      </c>
      <c r="O47" s="229">
        <v>1</v>
      </c>
      <c r="P47" s="230" t="s">
        <v>400</v>
      </c>
      <c r="Q47" s="219">
        <v>9.37</v>
      </c>
      <c r="R47" s="397">
        <v>5340.833333333333</v>
      </c>
      <c r="S47" s="397">
        <v>5340.833333333333</v>
      </c>
      <c r="T47" s="398">
        <v>1</v>
      </c>
    </row>
    <row r="48" spans="1:20" s="206" customFormat="1" ht="23.25" thickTop="1">
      <c r="A48" s="314" t="s">
        <v>738</v>
      </c>
      <c r="B48" s="310"/>
      <c r="C48" s="310" t="s">
        <v>802</v>
      </c>
      <c r="D48" s="310"/>
      <c r="E48" s="310" t="s">
        <v>737</v>
      </c>
      <c r="F48" s="317" t="s">
        <v>727</v>
      </c>
      <c r="G48" s="308" t="s">
        <v>49</v>
      </c>
      <c r="H48" s="310" t="s">
        <v>801</v>
      </c>
      <c r="I48" s="312">
        <v>8</v>
      </c>
      <c r="J48" s="203" t="s">
        <v>159</v>
      </c>
      <c r="K48" s="255" t="s">
        <v>789</v>
      </c>
      <c r="L48" s="203">
        <v>4</v>
      </c>
      <c r="M48" s="120" t="s">
        <v>80</v>
      </c>
      <c r="N48" s="197">
        <f>+N47</f>
        <v>966.6666666666666</v>
      </c>
      <c r="O48" s="205">
        <v>1</v>
      </c>
      <c r="P48" s="205" t="s">
        <v>401</v>
      </c>
      <c r="Q48" s="201">
        <v>9.37</v>
      </c>
      <c r="R48" s="389">
        <v>2264.4166666666665</v>
      </c>
      <c r="S48" s="389">
        <v>226.44166666666666</v>
      </c>
      <c r="T48" s="390">
        <v>0.1</v>
      </c>
    </row>
    <row r="49" spans="1:20" s="206" customFormat="1" ht="22.5">
      <c r="A49" s="315"/>
      <c r="B49" s="311"/>
      <c r="C49" s="316"/>
      <c r="D49" s="316"/>
      <c r="E49" s="316"/>
      <c r="F49" s="318"/>
      <c r="G49" s="309"/>
      <c r="H49" s="311"/>
      <c r="I49" s="313"/>
      <c r="J49" s="216" t="s">
        <v>160</v>
      </c>
      <c r="K49" s="259" t="s">
        <v>731</v>
      </c>
      <c r="L49" s="210">
        <v>5</v>
      </c>
      <c r="M49" s="211" t="s">
        <v>80</v>
      </c>
      <c r="N49" s="212">
        <f>+N48</f>
        <v>966.6666666666666</v>
      </c>
      <c r="O49" s="213">
        <v>1</v>
      </c>
      <c r="P49" s="213" t="s">
        <v>400</v>
      </c>
      <c r="Q49" s="214">
        <v>9.37</v>
      </c>
      <c r="R49" s="391">
        <v>9306.583333333332</v>
      </c>
      <c r="S49" s="392">
        <v>930.6583333333333</v>
      </c>
      <c r="T49" s="393">
        <v>0.1</v>
      </c>
    </row>
    <row r="50" spans="1:20" s="206" customFormat="1" ht="23.25" thickBot="1">
      <c r="A50" s="315"/>
      <c r="B50" s="311"/>
      <c r="C50" s="316"/>
      <c r="D50" s="316"/>
      <c r="E50" s="316"/>
      <c r="F50" s="318"/>
      <c r="G50" s="309"/>
      <c r="H50" s="311"/>
      <c r="I50" s="313"/>
      <c r="J50" s="218" t="s">
        <v>161</v>
      </c>
      <c r="K50" s="217" t="s">
        <v>803</v>
      </c>
      <c r="L50" s="210">
        <v>6</v>
      </c>
      <c r="M50" s="211" t="s">
        <v>80</v>
      </c>
      <c r="N50" s="212">
        <f>+N49</f>
        <v>966.6666666666666</v>
      </c>
      <c r="O50" s="213">
        <v>1</v>
      </c>
      <c r="P50" s="213" t="s">
        <v>401</v>
      </c>
      <c r="Q50" s="252">
        <v>9.37</v>
      </c>
      <c r="R50" s="391">
        <v>2264.4166666666665</v>
      </c>
      <c r="S50" s="391">
        <v>226.44166666666666</v>
      </c>
      <c r="T50" s="393">
        <v>0.1</v>
      </c>
    </row>
    <row r="51" spans="1:20" s="206" customFormat="1" ht="23.25" thickTop="1">
      <c r="A51" s="314" t="s">
        <v>738</v>
      </c>
      <c r="B51" s="310"/>
      <c r="C51" s="310" t="s">
        <v>806</v>
      </c>
      <c r="D51" s="310"/>
      <c r="E51" s="310" t="s">
        <v>737</v>
      </c>
      <c r="F51" s="317" t="s">
        <v>727</v>
      </c>
      <c r="G51" s="308" t="s">
        <v>50</v>
      </c>
      <c r="H51" s="310" t="s">
        <v>334</v>
      </c>
      <c r="I51" s="312">
        <v>5</v>
      </c>
      <c r="J51" s="203" t="s">
        <v>162</v>
      </c>
      <c r="K51" s="204" t="s">
        <v>744</v>
      </c>
      <c r="L51" s="203">
        <v>1</v>
      </c>
      <c r="M51" s="120" t="s">
        <v>585</v>
      </c>
      <c r="N51" s="197">
        <v>0</v>
      </c>
      <c r="O51" s="205">
        <v>1</v>
      </c>
      <c r="P51" s="205" t="s">
        <v>400</v>
      </c>
      <c r="Q51" s="201">
        <v>9.37</v>
      </c>
      <c r="R51" s="389">
        <v>0</v>
      </c>
      <c r="S51" s="389">
        <v>0</v>
      </c>
      <c r="T51" s="390">
        <v>0.1</v>
      </c>
    </row>
    <row r="52" spans="1:20" s="206" customFormat="1" ht="22.5">
      <c r="A52" s="315"/>
      <c r="B52" s="311"/>
      <c r="C52" s="316"/>
      <c r="D52" s="316"/>
      <c r="E52" s="316"/>
      <c r="F52" s="318"/>
      <c r="G52" s="309"/>
      <c r="H52" s="311"/>
      <c r="I52" s="313"/>
      <c r="J52" s="216" t="s">
        <v>163</v>
      </c>
      <c r="K52" s="259" t="s">
        <v>789</v>
      </c>
      <c r="L52" s="210">
        <v>4</v>
      </c>
      <c r="M52" s="211" t="s">
        <v>585</v>
      </c>
      <c r="N52" s="212">
        <v>0</v>
      </c>
      <c r="O52" s="213">
        <v>1</v>
      </c>
      <c r="P52" s="213" t="s">
        <v>400</v>
      </c>
      <c r="Q52" s="214">
        <v>9.37</v>
      </c>
      <c r="R52" s="391">
        <v>0</v>
      </c>
      <c r="S52" s="392">
        <v>0</v>
      </c>
      <c r="T52" s="393">
        <v>0.1</v>
      </c>
    </row>
    <row r="53" spans="1:20" s="206" customFormat="1" ht="33.75">
      <c r="A53" s="315"/>
      <c r="B53" s="311"/>
      <c r="C53" s="316"/>
      <c r="D53" s="316"/>
      <c r="E53" s="316"/>
      <c r="F53" s="318"/>
      <c r="G53" s="309"/>
      <c r="H53" s="311"/>
      <c r="I53" s="313"/>
      <c r="J53" s="216" t="s">
        <v>164</v>
      </c>
      <c r="K53" s="217" t="s">
        <v>804</v>
      </c>
      <c r="L53" s="210">
        <v>7</v>
      </c>
      <c r="M53" s="211" t="s">
        <v>585</v>
      </c>
      <c r="N53" s="212">
        <v>0</v>
      </c>
      <c r="O53" s="213">
        <v>1</v>
      </c>
      <c r="P53" s="213" t="s">
        <v>400</v>
      </c>
      <c r="Q53" s="214">
        <v>9.37</v>
      </c>
      <c r="R53" s="391">
        <v>0</v>
      </c>
      <c r="S53" s="391">
        <v>0</v>
      </c>
      <c r="T53" s="393">
        <v>0.1</v>
      </c>
    </row>
    <row r="54" spans="1:20" s="206" customFormat="1" ht="80.25" customHeight="1">
      <c r="A54" s="315"/>
      <c r="B54" s="311"/>
      <c r="C54" s="316"/>
      <c r="D54" s="316"/>
      <c r="E54" s="316"/>
      <c r="F54" s="318"/>
      <c r="G54" s="309"/>
      <c r="H54" s="311"/>
      <c r="I54" s="313"/>
      <c r="J54" s="216" t="s">
        <v>459</v>
      </c>
      <c r="K54" s="259" t="s">
        <v>731</v>
      </c>
      <c r="L54" s="210">
        <v>3</v>
      </c>
      <c r="M54" s="211" t="s">
        <v>585</v>
      </c>
      <c r="N54" s="212">
        <v>0</v>
      </c>
      <c r="O54" s="213">
        <v>1</v>
      </c>
      <c r="P54" s="213" t="s">
        <v>400</v>
      </c>
      <c r="Q54" s="214">
        <v>9.37</v>
      </c>
      <c r="R54" s="394">
        <v>0</v>
      </c>
      <c r="S54" s="391">
        <v>0</v>
      </c>
      <c r="T54" s="393">
        <v>0.1</v>
      </c>
    </row>
    <row r="55" spans="1:20" s="206" customFormat="1" ht="33.75">
      <c r="A55" s="315"/>
      <c r="B55" s="311"/>
      <c r="C55" s="316"/>
      <c r="D55" s="316"/>
      <c r="E55" s="316"/>
      <c r="F55" s="318"/>
      <c r="G55" s="309"/>
      <c r="H55" s="311"/>
      <c r="I55" s="313"/>
      <c r="J55" s="216" t="s">
        <v>460</v>
      </c>
      <c r="K55" s="259" t="s">
        <v>586</v>
      </c>
      <c r="L55" s="210">
        <v>5</v>
      </c>
      <c r="M55" s="211" t="s">
        <v>584</v>
      </c>
      <c r="N55" s="212">
        <v>0</v>
      </c>
      <c r="O55" s="213">
        <v>1</v>
      </c>
      <c r="P55" s="213" t="s">
        <v>400</v>
      </c>
      <c r="Q55" s="214">
        <v>9.37</v>
      </c>
      <c r="R55" s="394">
        <v>0</v>
      </c>
      <c r="S55" s="394">
        <v>0</v>
      </c>
      <c r="T55" s="393">
        <v>0.9</v>
      </c>
    </row>
    <row r="56" spans="1:20" s="206" customFormat="1" ht="22.5">
      <c r="A56" s="303"/>
      <c r="B56" s="335"/>
      <c r="C56" s="343"/>
      <c r="D56" s="343"/>
      <c r="E56" s="343"/>
      <c r="F56" s="318"/>
      <c r="G56" s="345"/>
      <c r="H56" s="335"/>
      <c r="I56" s="313"/>
      <c r="J56" s="216" t="s">
        <v>461</v>
      </c>
      <c r="K56" s="269" t="s">
        <v>809</v>
      </c>
      <c r="L56" s="222">
        <v>10</v>
      </c>
      <c r="M56" s="223" t="s">
        <v>587</v>
      </c>
      <c r="N56" s="224">
        <v>0</v>
      </c>
      <c r="O56" s="225">
        <v>1</v>
      </c>
      <c r="P56" s="225" t="s">
        <v>400</v>
      </c>
      <c r="Q56" s="214">
        <v>9.37</v>
      </c>
      <c r="R56" s="395">
        <v>0</v>
      </c>
      <c r="S56" s="395">
        <v>0</v>
      </c>
      <c r="T56" s="396">
        <v>0.1</v>
      </c>
    </row>
    <row r="57" spans="1:20" s="206" customFormat="1" ht="23.25" thickBot="1">
      <c r="A57" s="304"/>
      <c r="B57" s="302"/>
      <c r="C57" s="344"/>
      <c r="D57" s="344"/>
      <c r="E57" s="344"/>
      <c r="F57" s="324"/>
      <c r="G57" s="346"/>
      <c r="H57" s="302"/>
      <c r="I57" s="325"/>
      <c r="J57" s="218" t="s">
        <v>462</v>
      </c>
      <c r="K57" s="226" t="s">
        <v>588</v>
      </c>
      <c r="L57" s="227">
        <v>10</v>
      </c>
      <c r="M57" s="270" t="s">
        <v>584</v>
      </c>
      <c r="N57" s="228">
        <v>0</v>
      </c>
      <c r="O57" s="229">
        <v>1</v>
      </c>
      <c r="P57" s="230" t="s">
        <v>400</v>
      </c>
      <c r="Q57" s="214">
        <v>9.37</v>
      </c>
      <c r="R57" s="397">
        <v>0</v>
      </c>
      <c r="S57" s="397">
        <v>0</v>
      </c>
      <c r="T57" s="398">
        <v>0.1</v>
      </c>
    </row>
    <row r="58" spans="1:20" s="206" customFormat="1" ht="39.75" customHeight="1" thickTop="1">
      <c r="A58" s="314" t="s">
        <v>738</v>
      </c>
      <c r="B58" s="310"/>
      <c r="C58" s="310" t="s">
        <v>810</v>
      </c>
      <c r="D58" s="310"/>
      <c r="E58" s="310" t="s">
        <v>737</v>
      </c>
      <c r="F58" s="317" t="s">
        <v>727</v>
      </c>
      <c r="G58" s="308" t="s">
        <v>51</v>
      </c>
      <c r="H58" s="310" t="s">
        <v>811</v>
      </c>
      <c r="I58" s="312">
        <v>5</v>
      </c>
      <c r="J58" s="203" t="s">
        <v>165</v>
      </c>
      <c r="K58" s="204" t="s">
        <v>812</v>
      </c>
      <c r="L58" s="203">
        <v>4</v>
      </c>
      <c r="M58" s="120" t="s">
        <v>583</v>
      </c>
      <c r="N58" s="197">
        <v>0</v>
      </c>
      <c r="O58" s="205">
        <v>1</v>
      </c>
      <c r="P58" s="205" t="s">
        <v>401</v>
      </c>
      <c r="Q58" s="201">
        <v>9.37</v>
      </c>
      <c r="R58" s="389">
        <v>0</v>
      </c>
      <c r="S58" s="389">
        <v>0</v>
      </c>
      <c r="T58" s="390">
        <v>0.1</v>
      </c>
    </row>
    <row r="59" spans="1:20" s="206" customFormat="1" ht="37.5" customHeight="1">
      <c r="A59" s="315"/>
      <c r="B59" s="311"/>
      <c r="C59" s="316"/>
      <c r="D59" s="316"/>
      <c r="E59" s="316"/>
      <c r="F59" s="318"/>
      <c r="G59" s="309"/>
      <c r="H59" s="311"/>
      <c r="I59" s="313"/>
      <c r="J59" s="216" t="s">
        <v>166</v>
      </c>
      <c r="K59" s="259" t="s">
        <v>813</v>
      </c>
      <c r="L59" s="210">
        <v>4</v>
      </c>
      <c r="M59" s="211" t="s">
        <v>583</v>
      </c>
      <c r="N59" s="212">
        <v>0</v>
      </c>
      <c r="O59" s="213">
        <v>1</v>
      </c>
      <c r="P59" s="213" t="s">
        <v>400</v>
      </c>
      <c r="Q59" s="214">
        <v>9.37</v>
      </c>
      <c r="R59" s="391">
        <v>0</v>
      </c>
      <c r="S59" s="392">
        <v>0</v>
      </c>
      <c r="T59" s="393">
        <v>0.1</v>
      </c>
    </row>
    <row r="60" spans="1:20" s="206" customFormat="1" ht="33.75">
      <c r="A60" s="315"/>
      <c r="B60" s="311"/>
      <c r="C60" s="316"/>
      <c r="D60" s="316"/>
      <c r="E60" s="316"/>
      <c r="F60" s="318"/>
      <c r="G60" s="309"/>
      <c r="H60" s="311"/>
      <c r="I60" s="313"/>
      <c r="J60" s="216" t="s">
        <v>167</v>
      </c>
      <c r="K60" s="217" t="s">
        <v>814</v>
      </c>
      <c r="L60" s="210">
        <v>5</v>
      </c>
      <c r="M60" s="211" t="s">
        <v>583</v>
      </c>
      <c r="N60" s="212">
        <v>0</v>
      </c>
      <c r="O60" s="213">
        <v>1</v>
      </c>
      <c r="P60" s="213" t="s">
        <v>400</v>
      </c>
      <c r="Q60" s="214">
        <v>9.37</v>
      </c>
      <c r="R60" s="391">
        <v>0</v>
      </c>
      <c r="S60" s="391">
        <v>0</v>
      </c>
      <c r="T60" s="393">
        <v>0.1</v>
      </c>
    </row>
    <row r="61" spans="1:20" s="206" customFormat="1" ht="34.5" thickBot="1">
      <c r="A61" s="315"/>
      <c r="B61" s="311"/>
      <c r="C61" s="316"/>
      <c r="D61" s="316"/>
      <c r="E61" s="316"/>
      <c r="F61" s="318"/>
      <c r="G61" s="309"/>
      <c r="H61" s="311"/>
      <c r="I61" s="313"/>
      <c r="J61" s="218" t="s">
        <v>168</v>
      </c>
      <c r="K61" s="217" t="s">
        <v>815</v>
      </c>
      <c r="L61" s="210">
        <v>10</v>
      </c>
      <c r="M61" s="211" t="s">
        <v>583</v>
      </c>
      <c r="N61" s="212">
        <v>0</v>
      </c>
      <c r="O61" s="213">
        <v>1</v>
      </c>
      <c r="P61" s="213" t="s">
        <v>400</v>
      </c>
      <c r="Q61" s="214">
        <v>9.37</v>
      </c>
      <c r="R61" s="394">
        <v>0</v>
      </c>
      <c r="S61" s="391">
        <v>0</v>
      </c>
      <c r="T61" s="393">
        <v>0.1</v>
      </c>
    </row>
    <row r="62" spans="1:20" s="206" customFormat="1" ht="37.5" customHeight="1" thickTop="1">
      <c r="A62" s="314" t="s">
        <v>738</v>
      </c>
      <c r="B62" s="310"/>
      <c r="C62" s="310" t="s">
        <v>726</v>
      </c>
      <c r="D62" s="310"/>
      <c r="E62" s="310" t="s">
        <v>737</v>
      </c>
      <c r="F62" s="317" t="s">
        <v>727</v>
      </c>
      <c r="G62" s="308" t="s">
        <v>572</v>
      </c>
      <c r="H62" s="310" t="s">
        <v>574</v>
      </c>
      <c r="I62" s="312">
        <v>3</v>
      </c>
      <c r="J62" s="203" t="s">
        <v>579</v>
      </c>
      <c r="K62" s="204" t="s">
        <v>730</v>
      </c>
      <c r="L62" s="203">
        <v>1</v>
      </c>
      <c r="M62" s="120" t="s">
        <v>576</v>
      </c>
      <c r="N62" s="197">
        <v>2</v>
      </c>
      <c r="O62" s="205">
        <v>1</v>
      </c>
      <c r="P62" s="205" t="s">
        <v>401</v>
      </c>
      <c r="Q62" s="201">
        <v>5.28</v>
      </c>
      <c r="R62" s="389">
        <v>1.76</v>
      </c>
      <c r="S62" s="389">
        <v>0.528</v>
      </c>
      <c r="T62" s="390">
        <v>0.3</v>
      </c>
    </row>
    <row r="63" spans="1:20" s="206" customFormat="1" ht="23.25" thickBot="1">
      <c r="A63" s="315"/>
      <c r="B63" s="311"/>
      <c r="C63" s="316"/>
      <c r="D63" s="316"/>
      <c r="E63" s="316"/>
      <c r="F63" s="318"/>
      <c r="G63" s="309"/>
      <c r="H63" s="311"/>
      <c r="I63" s="313"/>
      <c r="J63" s="218" t="s">
        <v>580</v>
      </c>
      <c r="K63" s="259" t="s">
        <v>578</v>
      </c>
      <c r="L63" s="210">
        <v>10</v>
      </c>
      <c r="M63" s="211" t="s">
        <v>576</v>
      </c>
      <c r="N63" s="212">
        <v>2</v>
      </c>
      <c r="O63" s="213">
        <v>1</v>
      </c>
      <c r="P63" s="213" t="s">
        <v>400</v>
      </c>
      <c r="Q63" s="214">
        <v>5.28</v>
      </c>
      <c r="R63" s="391">
        <v>4.62</v>
      </c>
      <c r="S63" s="392">
        <v>1.386</v>
      </c>
      <c r="T63" s="393">
        <v>0.3</v>
      </c>
    </row>
    <row r="64" spans="1:20" s="206" customFormat="1" ht="34.5" customHeight="1" thickTop="1">
      <c r="A64" s="314" t="s">
        <v>738</v>
      </c>
      <c r="B64" s="310"/>
      <c r="C64" s="310" t="s">
        <v>726</v>
      </c>
      <c r="D64" s="310"/>
      <c r="E64" s="310" t="s">
        <v>737</v>
      </c>
      <c r="F64" s="317" t="s">
        <v>727</v>
      </c>
      <c r="G64" s="308" t="s">
        <v>573</v>
      </c>
      <c r="H64" s="310" t="s">
        <v>575</v>
      </c>
      <c r="I64" s="312">
        <v>3</v>
      </c>
      <c r="J64" s="203" t="s">
        <v>581</v>
      </c>
      <c r="K64" s="204" t="s">
        <v>730</v>
      </c>
      <c r="L64" s="203">
        <v>1</v>
      </c>
      <c r="M64" s="120" t="s">
        <v>577</v>
      </c>
      <c r="N64" s="197">
        <v>1</v>
      </c>
      <c r="O64" s="205">
        <v>1</v>
      </c>
      <c r="P64" s="205" t="s">
        <v>401</v>
      </c>
      <c r="Q64" s="201">
        <v>9.37</v>
      </c>
      <c r="R64" s="389">
        <v>1.5616666666666665</v>
      </c>
      <c r="S64" s="389">
        <v>0.4684999999999999</v>
      </c>
      <c r="T64" s="390">
        <v>0.3</v>
      </c>
    </row>
    <row r="65" spans="1:20" s="206" customFormat="1" ht="23.25" thickBot="1">
      <c r="A65" s="315"/>
      <c r="B65" s="311"/>
      <c r="C65" s="316"/>
      <c r="D65" s="316"/>
      <c r="E65" s="316"/>
      <c r="F65" s="318"/>
      <c r="G65" s="309"/>
      <c r="H65" s="311"/>
      <c r="I65" s="313"/>
      <c r="J65" s="218" t="s">
        <v>582</v>
      </c>
      <c r="K65" s="259" t="s">
        <v>578</v>
      </c>
      <c r="L65" s="210">
        <v>10</v>
      </c>
      <c r="M65" s="211" t="s">
        <v>577</v>
      </c>
      <c r="N65" s="212">
        <v>1</v>
      </c>
      <c r="O65" s="213">
        <v>1</v>
      </c>
      <c r="P65" s="213" t="s">
        <v>400</v>
      </c>
      <c r="Q65" s="214">
        <v>9.37</v>
      </c>
      <c r="R65" s="391">
        <v>3.3325</v>
      </c>
      <c r="S65" s="392">
        <v>0.9997499999999998</v>
      </c>
      <c r="T65" s="393">
        <v>0.3</v>
      </c>
    </row>
    <row r="66" spans="1:20" s="206" customFormat="1" ht="23.25" thickTop="1">
      <c r="A66" s="314" t="s">
        <v>738</v>
      </c>
      <c r="B66" s="310"/>
      <c r="C66" s="310" t="s">
        <v>818</v>
      </c>
      <c r="D66" s="310"/>
      <c r="E66" s="310" t="s">
        <v>737</v>
      </c>
      <c r="F66" s="317" t="s">
        <v>727</v>
      </c>
      <c r="G66" s="308" t="s">
        <v>53</v>
      </c>
      <c r="H66" s="310" t="s">
        <v>821</v>
      </c>
      <c r="I66" s="312">
        <v>9</v>
      </c>
      <c r="J66" s="203" t="s">
        <v>176</v>
      </c>
      <c r="K66" s="204" t="s">
        <v>819</v>
      </c>
      <c r="L66" s="203">
        <v>4</v>
      </c>
      <c r="M66" s="120" t="s">
        <v>570</v>
      </c>
      <c r="N66" s="197">
        <v>3</v>
      </c>
      <c r="O66" s="205">
        <v>1</v>
      </c>
      <c r="P66" s="205" t="s">
        <v>400</v>
      </c>
      <c r="Q66" s="201">
        <v>9.37</v>
      </c>
      <c r="R66" s="389">
        <v>28.11</v>
      </c>
      <c r="S66" s="389">
        <v>2.811</v>
      </c>
      <c r="T66" s="390">
        <v>0.1</v>
      </c>
    </row>
    <row r="67" spans="1:20" s="206" customFormat="1" ht="22.5">
      <c r="A67" s="315"/>
      <c r="B67" s="311"/>
      <c r="C67" s="316"/>
      <c r="D67" s="316"/>
      <c r="E67" s="316"/>
      <c r="F67" s="318"/>
      <c r="G67" s="309"/>
      <c r="H67" s="311"/>
      <c r="I67" s="313"/>
      <c r="J67" s="216" t="s">
        <v>177</v>
      </c>
      <c r="K67" s="259" t="s">
        <v>813</v>
      </c>
      <c r="L67" s="210">
        <v>4</v>
      </c>
      <c r="M67" s="211" t="s">
        <v>570</v>
      </c>
      <c r="N67" s="212">
        <v>3</v>
      </c>
      <c r="O67" s="213">
        <v>1</v>
      </c>
      <c r="P67" s="213" t="s">
        <v>400</v>
      </c>
      <c r="Q67" s="214">
        <v>9.37</v>
      </c>
      <c r="R67" s="391">
        <v>84.33</v>
      </c>
      <c r="S67" s="392">
        <v>8.433</v>
      </c>
      <c r="T67" s="393">
        <v>0.1</v>
      </c>
    </row>
    <row r="68" spans="1:20" s="206" customFormat="1" ht="23.25" thickBot="1">
      <c r="A68" s="315"/>
      <c r="B68" s="311"/>
      <c r="C68" s="316"/>
      <c r="D68" s="316"/>
      <c r="E68" s="316"/>
      <c r="F68" s="318"/>
      <c r="G68" s="309"/>
      <c r="H68" s="311"/>
      <c r="I68" s="313"/>
      <c r="J68" s="218" t="s">
        <v>571</v>
      </c>
      <c r="K68" s="217" t="s">
        <v>820</v>
      </c>
      <c r="L68" s="210">
        <v>10</v>
      </c>
      <c r="M68" s="211" t="s">
        <v>570</v>
      </c>
      <c r="N68" s="212">
        <v>3</v>
      </c>
      <c r="O68" s="213">
        <v>1</v>
      </c>
      <c r="P68" s="213" t="s">
        <v>400</v>
      </c>
      <c r="Q68" s="214">
        <v>9.37</v>
      </c>
      <c r="R68" s="391">
        <v>91.62</v>
      </c>
      <c r="S68" s="391">
        <v>9.162</v>
      </c>
      <c r="T68" s="393">
        <v>0.1</v>
      </c>
    </row>
    <row r="69" spans="1:20" s="206" customFormat="1" ht="43.5" customHeight="1" thickTop="1">
      <c r="A69" s="314" t="s">
        <v>738</v>
      </c>
      <c r="B69" s="310" t="s">
        <v>830</v>
      </c>
      <c r="C69" s="310" t="s">
        <v>900</v>
      </c>
      <c r="D69" s="310"/>
      <c r="E69" s="310" t="s">
        <v>737</v>
      </c>
      <c r="F69" s="317" t="s">
        <v>727</v>
      </c>
      <c r="G69" s="308" t="s">
        <v>557</v>
      </c>
      <c r="H69" s="310" t="s">
        <v>822</v>
      </c>
      <c r="I69" s="312">
        <v>6</v>
      </c>
      <c r="J69" s="203" t="s">
        <v>562</v>
      </c>
      <c r="K69" s="204" t="s">
        <v>730</v>
      </c>
      <c r="L69" s="203">
        <v>1</v>
      </c>
      <c r="M69" s="120" t="s">
        <v>85</v>
      </c>
      <c r="N69" s="197">
        <v>600</v>
      </c>
      <c r="O69" s="205">
        <v>1</v>
      </c>
      <c r="P69" s="205" t="s">
        <v>401</v>
      </c>
      <c r="Q69" s="201">
        <v>5.28</v>
      </c>
      <c r="R69" s="389">
        <v>3168</v>
      </c>
      <c r="S69" s="389">
        <v>3168</v>
      </c>
      <c r="T69" s="390">
        <v>1</v>
      </c>
    </row>
    <row r="70" spans="1:20" s="206" customFormat="1" ht="22.5">
      <c r="A70" s="319"/>
      <c r="B70" s="320"/>
      <c r="C70" s="320"/>
      <c r="D70" s="320"/>
      <c r="E70" s="320"/>
      <c r="F70" s="318"/>
      <c r="G70" s="321"/>
      <c r="H70" s="320"/>
      <c r="I70" s="313"/>
      <c r="J70" s="216" t="s">
        <v>563</v>
      </c>
      <c r="K70" s="256" t="s">
        <v>731</v>
      </c>
      <c r="L70" s="257">
        <v>3</v>
      </c>
      <c r="M70" s="266" t="s">
        <v>85</v>
      </c>
      <c r="N70" s="247">
        <v>600</v>
      </c>
      <c r="O70" s="248">
        <v>1</v>
      </c>
      <c r="P70" s="248" t="s">
        <v>425</v>
      </c>
      <c r="Q70" s="220">
        <v>5.28</v>
      </c>
      <c r="R70" s="394">
        <v>13572</v>
      </c>
      <c r="S70" s="395">
        <v>13572</v>
      </c>
      <c r="T70" s="399">
        <v>1</v>
      </c>
    </row>
    <row r="71" spans="1:20" s="206" customFormat="1" ht="22.5">
      <c r="A71" s="315"/>
      <c r="B71" s="311"/>
      <c r="C71" s="316"/>
      <c r="D71" s="316"/>
      <c r="E71" s="316"/>
      <c r="F71" s="318"/>
      <c r="G71" s="309"/>
      <c r="H71" s="311"/>
      <c r="I71" s="313"/>
      <c r="J71" s="216" t="s">
        <v>564</v>
      </c>
      <c r="K71" s="259" t="s">
        <v>823</v>
      </c>
      <c r="L71" s="210">
        <v>10</v>
      </c>
      <c r="M71" s="211" t="s">
        <v>85</v>
      </c>
      <c r="N71" s="212">
        <v>600</v>
      </c>
      <c r="O71" s="213">
        <v>1</v>
      </c>
      <c r="P71" s="213" t="s">
        <v>400</v>
      </c>
      <c r="Q71" s="220">
        <v>5.28</v>
      </c>
      <c r="R71" s="391">
        <v>3294</v>
      </c>
      <c r="S71" s="392">
        <v>3294</v>
      </c>
      <c r="T71" s="393">
        <v>1</v>
      </c>
    </row>
    <row r="72" spans="1:20" s="206" customFormat="1" ht="34.5" thickBot="1">
      <c r="A72" s="315"/>
      <c r="B72" s="311"/>
      <c r="C72" s="316"/>
      <c r="D72" s="316"/>
      <c r="E72" s="316"/>
      <c r="F72" s="318"/>
      <c r="G72" s="309"/>
      <c r="H72" s="311"/>
      <c r="I72" s="313"/>
      <c r="J72" s="218" t="s">
        <v>565</v>
      </c>
      <c r="K72" s="217" t="s">
        <v>569</v>
      </c>
      <c r="L72" s="210">
        <v>5</v>
      </c>
      <c r="M72" s="211" t="s">
        <v>561</v>
      </c>
      <c r="N72" s="212">
        <v>25</v>
      </c>
      <c r="O72" s="213">
        <v>1</v>
      </c>
      <c r="P72" s="213" t="s">
        <v>400</v>
      </c>
      <c r="Q72" s="220">
        <v>5.28</v>
      </c>
      <c r="R72" s="394">
        <v>250062.5</v>
      </c>
      <c r="S72" s="391">
        <v>250062.5</v>
      </c>
      <c r="T72" s="393">
        <v>1</v>
      </c>
    </row>
    <row r="73" spans="1:20" s="206" customFormat="1" ht="39" customHeight="1" thickTop="1">
      <c r="A73" s="314" t="s">
        <v>738</v>
      </c>
      <c r="B73" s="310" t="s">
        <v>830</v>
      </c>
      <c r="C73" s="310" t="s">
        <v>900</v>
      </c>
      <c r="D73" s="310"/>
      <c r="E73" s="310" t="s">
        <v>737</v>
      </c>
      <c r="F73" s="317" t="s">
        <v>727</v>
      </c>
      <c r="G73" s="308" t="s">
        <v>558</v>
      </c>
      <c r="H73" s="310" t="s">
        <v>559</v>
      </c>
      <c r="I73" s="312">
        <v>6</v>
      </c>
      <c r="J73" s="203" t="s">
        <v>566</v>
      </c>
      <c r="K73" s="204" t="s">
        <v>730</v>
      </c>
      <c r="L73" s="203">
        <v>1</v>
      </c>
      <c r="M73" s="120" t="s">
        <v>560</v>
      </c>
      <c r="N73" s="197">
        <v>200</v>
      </c>
      <c r="O73" s="205">
        <v>1</v>
      </c>
      <c r="P73" s="205" t="s">
        <v>401</v>
      </c>
      <c r="Q73" s="201">
        <v>9.37</v>
      </c>
      <c r="R73" s="389">
        <v>1874</v>
      </c>
      <c r="S73" s="389">
        <v>1874</v>
      </c>
      <c r="T73" s="390">
        <v>1</v>
      </c>
    </row>
    <row r="74" spans="1:20" s="206" customFormat="1" ht="22.5">
      <c r="A74" s="319"/>
      <c r="B74" s="320"/>
      <c r="C74" s="320"/>
      <c r="D74" s="320"/>
      <c r="E74" s="320"/>
      <c r="F74" s="318"/>
      <c r="G74" s="321"/>
      <c r="H74" s="320"/>
      <c r="I74" s="313"/>
      <c r="J74" s="216" t="s">
        <v>567</v>
      </c>
      <c r="K74" s="256" t="s">
        <v>731</v>
      </c>
      <c r="L74" s="257">
        <v>3</v>
      </c>
      <c r="M74" s="266" t="s">
        <v>560</v>
      </c>
      <c r="N74" s="247">
        <v>200</v>
      </c>
      <c r="O74" s="248">
        <v>1</v>
      </c>
      <c r="P74" s="248" t="s">
        <v>425</v>
      </c>
      <c r="Q74" s="220">
        <v>9.37</v>
      </c>
      <c r="R74" s="394">
        <v>7796</v>
      </c>
      <c r="S74" s="395">
        <v>7796</v>
      </c>
      <c r="T74" s="399">
        <v>1</v>
      </c>
    </row>
    <row r="75" spans="1:20" s="206" customFormat="1" ht="22.5">
      <c r="A75" s="315"/>
      <c r="B75" s="311"/>
      <c r="C75" s="316"/>
      <c r="D75" s="316"/>
      <c r="E75" s="316"/>
      <c r="F75" s="318"/>
      <c r="G75" s="309"/>
      <c r="H75" s="311"/>
      <c r="I75" s="313"/>
      <c r="J75" s="216" t="s">
        <v>568</v>
      </c>
      <c r="K75" s="259" t="s">
        <v>823</v>
      </c>
      <c r="L75" s="210">
        <v>10</v>
      </c>
      <c r="M75" s="211" t="s">
        <v>560</v>
      </c>
      <c r="N75" s="212">
        <v>200</v>
      </c>
      <c r="O75" s="213">
        <v>1</v>
      </c>
      <c r="P75" s="213" t="s">
        <v>400</v>
      </c>
      <c r="Q75" s="220">
        <v>9.37</v>
      </c>
      <c r="R75" s="391">
        <v>1302.5</v>
      </c>
      <c r="S75" s="392">
        <v>1302.5</v>
      </c>
      <c r="T75" s="393">
        <v>1</v>
      </c>
    </row>
    <row r="76" spans="1:20" s="206" customFormat="1" ht="34.5" thickBot="1">
      <c r="A76" s="315"/>
      <c r="B76" s="311"/>
      <c r="C76" s="316"/>
      <c r="D76" s="316"/>
      <c r="E76" s="316"/>
      <c r="F76" s="318"/>
      <c r="G76" s="309"/>
      <c r="H76" s="311"/>
      <c r="I76" s="313"/>
      <c r="J76" s="218" t="s">
        <v>565</v>
      </c>
      <c r="K76" s="217" t="s">
        <v>569</v>
      </c>
      <c r="L76" s="210">
        <v>5</v>
      </c>
      <c r="M76" s="211" t="s">
        <v>561</v>
      </c>
      <c r="N76" s="212">
        <v>15</v>
      </c>
      <c r="O76" s="213">
        <v>1</v>
      </c>
      <c r="P76" s="213" t="s">
        <v>400</v>
      </c>
      <c r="Q76" s="220">
        <v>5.28</v>
      </c>
      <c r="R76" s="394">
        <v>150037.5</v>
      </c>
      <c r="S76" s="391">
        <v>150037.5</v>
      </c>
      <c r="T76" s="393">
        <v>1</v>
      </c>
    </row>
    <row r="77" spans="1:20" s="206" customFormat="1" ht="23.25" thickTop="1">
      <c r="A77" s="314" t="s">
        <v>738</v>
      </c>
      <c r="B77" s="310" t="s">
        <v>830</v>
      </c>
      <c r="C77" s="310" t="s">
        <v>901</v>
      </c>
      <c r="D77" s="310"/>
      <c r="E77" s="310" t="s">
        <v>737</v>
      </c>
      <c r="F77" s="317" t="s">
        <v>727</v>
      </c>
      <c r="G77" s="308" t="s">
        <v>54</v>
      </c>
      <c r="H77" s="310" t="s">
        <v>829</v>
      </c>
      <c r="I77" s="312">
        <v>9</v>
      </c>
      <c r="J77" s="203" t="s">
        <v>181</v>
      </c>
      <c r="K77" s="204" t="s">
        <v>826</v>
      </c>
      <c r="L77" s="203">
        <v>1</v>
      </c>
      <c r="M77" s="120" t="s">
        <v>86</v>
      </c>
      <c r="N77" s="197">
        <v>3497</v>
      </c>
      <c r="O77" s="205">
        <v>1</v>
      </c>
      <c r="P77" s="205" t="s">
        <v>400</v>
      </c>
      <c r="Q77" s="201">
        <v>9.37</v>
      </c>
      <c r="R77" s="389">
        <v>32766.89</v>
      </c>
      <c r="S77" s="389">
        <v>3276.689</v>
      </c>
      <c r="T77" s="390">
        <v>0.1</v>
      </c>
    </row>
    <row r="78" spans="1:20" s="206" customFormat="1" ht="22.5">
      <c r="A78" s="315"/>
      <c r="B78" s="311"/>
      <c r="C78" s="316"/>
      <c r="D78" s="316"/>
      <c r="E78" s="316"/>
      <c r="F78" s="318"/>
      <c r="G78" s="309"/>
      <c r="H78" s="311"/>
      <c r="I78" s="313"/>
      <c r="J78" s="216" t="s">
        <v>182</v>
      </c>
      <c r="K78" s="259" t="s">
        <v>556</v>
      </c>
      <c r="L78" s="210">
        <v>1</v>
      </c>
      <c r="M78" s="211" t="s">
        <v>86</v>
      </c>
      <c r="N78" s="212">
        <v>3497</v>
      </c>
      <c r="O78" s="213">
        <v>1</v>
      </c>
      <c r="P78" s="213" t="s">
        <v>400</v>
      </c>
      <c r="Q78" s="214">
        <v>9.37</v>
      </c>
      <c r="R78" s="391">
        <v>206323</v>
      </c>
      <c r="S78" s="392">
        <v>20632.3</v>
      </c>
      <c r="T78" s="393">
        <v>0.1</v>
      </c>
    </row>
    <row r="79" spans="1:20" s="206" customFormat="1" ht="22.5">
      <c r="A79" s="315"/>
      <c r="B79" s="311"/>
      <c r="C79" s="316"/>
      <c r="D79" s="316"/>
      <c r="E79" s="316"/>
      <c r="F79" s="318"/>
      <c r="G79" s="309"/>
      <c r="H79" s="311"/>
      <c r="I79" s="313"/>
      <c r="J79" s="216" t="s">
        <v>183</v>
      </c>
      <c r="K79" s="217" t="s">
        <v>831</v>
      </c>
      <c r="L79" s="210">
        <v>6</v>
      </c>
      <c r="M79" s="211" t="s">
        <v>86</v>
      </c>
      <c r="N79" s="212">
        <v>3497</v>
      </c>
      <c r="O79" s="213">
        <v>1</v>
      </c>
      <c r="P79" s="213" t="s">
        <v>400</v>
      </c>
      <c r="Q79" s="214">
        <v>9.37</v>
      </c>
      <c r="R79" s="391">
        <v>233354.81</v>
      </c>
      <c r="S79" s="392">
        <v>23335.481</v>
      </c>
      <c r="T79" s="393">
        <v>0.1</v>
      </c>
    </row>
    <row r="80" spans="1:20" s="206" customFormat="1" ht="23.25" thickBot="1">
      <c r="A80" s="315"/>
      <c r="B80" s="311"/>
      <c r="C80" s="316"/>
      <c r="D80" s="316"/>
      <c r="E80" s="316"/>
      <c r="F80" s="318"/>
      <c r="G80" s="309"/>
      <c r="H80" s="311"/>
      <c r="I80" s="313"/>
      <c r="J80" s="218" t="s">
        <v>184</v>
      </c>
      <c r="K80" s="217" t="s">
        <v>828</v>
      </c>
      <c r="L80" s="210">
        <v>6</v>
      </c>
      <c r="M80" s="211" t="s">
        <v>86</v>
      </c>
      <c r="N80" s="212">
        <v>3497</v>
      </c>
      <c r="O80" s="213">
        <v>1</v>
      </c>
      <c r="P80" s="213" t="s">
        <v>400</v>
      </c>
      <c r="Q80" s="214">
        <v>9.37</v>
      </c>
      <c r="R80" s="391">
        <v>110784.96</v>
      </c>
      <c r="S80" s="391">
        <v>11078.496</v>
      </c>
      <c r="T80" s="393">
        <v>0.1</v>
      </c>
    </row>
    <row r="81" spans="1:20" s="206" customFormat="1" ht="45.75" thickTop="1">
      <c r="A81" s="314" t="s">
        <v>738</v>
      </c>
      <c r="B81" s="310" t="s">
        <v>832</v>
      </c>
      <c r="C81" s="310" t="s">
        <v>836</v>
      </c>
      <c r="D81" s="310"/>
      <c r="E81" s="310" t="s">
        <v>737</v>
      </c>
      <c r="F81" s="317" t="s">
        <v>727</v>
      </c>
      <c r="G81" s="308" t="s">
        <v>450</v>
      </c>
      <c r="H81" s="310" t="s">
        <v>835</v>
      </c>
      <c r="I81" s="312">
        <v>12</v>
      </c>
      <c r="J81" s="203" t="s">
        <v>463</v>
      </c>
      <c r="K81" s="204" t="s">
        <v>730</v>
      </c>
      <c r="L81" s="203">
        <v>1</v>
      </c>
      <c r="M81" s="120" t="s">
        <v>87</v>
      </c>
      <c r="N81" s="197">
        <v>10</v>
      </c>
      <c r="O81" s="205">
        <v>1</v>
      </c>
      <c r="P81" s="205" t="s">
        <v>401</v>
      </c>
      <c r="Q81" s="201">
        <v>5.28</v>
      </c>
      <c r="R81" s="389">
        <v>13.2</v>
      </c>
      <c r="S81" s="389">
        <v>11.88</v>
      </c>
      <c r="T81" s="390">
        <v>0.9</v>
      </c>
    </row>
    <row r="82" spans="1:20" s="206" customFormat="1" ht="94.5" customHeight="1">
      <c r="A82" s="315"/>
      <c r="B82" s="311"/>
      <c r="C82" s="316"/>
      <c r="D82" s="316"/>
      <c r="E82" s="316"/>
      <c r="F82" s="318"/>
      <c r="G82" s="309"/>
      <c r="H82" s="311"/>
      <c r="I82" s="313"/>
      <c r="J82" s="216" t="s">
        <v>464</v>
      </c>
      <c r="K82" s="241" t="s">
        <v>555</v>
      </c>
      <c r="L82" s="210">
        <v>3</v>
      </c>
      <c r="M82" s="211" t="s">
        <v>87</v>
      </c>
      <c r="N82" s="212">
        <v>10</v>
      </c>
      <c r="O82" s="213">
        <v>1</v>
      </c>
      <c r="P82" s="213" t="s">
        <v>400</v>
      </c>
      <c r="Q82" s="214">
        <v>5.28</v>
      </c>
      <c r="R82" s="391">
        <v>236.2</v>
      </c>
      <c r="S82" s="392">
        <v>212.58</v>
      </c>
      <c r="T82" s="393">
        <v>0.9</v>
      </c>
    </row>
    <row r="83" spans="1:20" s="206" customFormat="1" ht="45.75" thickBot="1">
      <c r="A83" s="315"/>
      <c r="B83" s="311"/>
      <c r="C83" s="316"/>
      <c r="D83" s="316"/>
      <c r="E83" s="316"/>
      <c r="F83" s="318"/>
      <c r="G83" s="309"/>
      <c r="H83" s="311"/>
      <c r="I83" s="313"/>
      <c r="J83" s="218" t="s">
        <v>465</v>
      </c>
      <c r="K83" s="259" t="s">
        <v>839</v>
      </c>
      <c r="L83" s="210">
        <v>10</v>
      </c>
      <c r="M83" s="211" t="s">
        <v>87</v>
      </c>
      <c r="N83" s="212">
        <v>10</v>
      </c>
      <c r="O83" s="213">
        <v>1</v>
      </c>
      <c r="P83" s="213" t="s">
        <v>400</v>
      </c>
      <c r="Q83" s="214">
        <v>5.28</v>
      </c>
      <c r="R83" s="391">
        <v>68.1</v>
      </c>
      <c r="S83" s="391">
        <v>61.29</v>
      </c>
      <c r="T83" s="393">
        <v>0.9</v>
      </c>
    </row>
    <row r="84" spans="1:20" s="206" customFormat="1" ht="34.5" thickTop="1">
      <c r="A84" s="314" t="s">
        <v>738</v>
      </c>
      <c r="B84" s="310" t="s">
        <v>832</v>
      </c>
      <c r="C84" s="310" t="s">
        <v>834</v>
      </c>
      <c r="D84" s="310"/>
      <c r="E84" s="310" t="s">
        <v>737</v>
      </c>
      <c r="F84" s="317" t="s">
        <v>727</v>
      </c>
      <c r="G84" s="308" t="s">
        <v>451</v>
      </c>
      <c r="H84" s="310" t="s">
        <v>146</v>
      </c>
      <c r="I84" s="312">
        <v>12</v>
      </c>
      <c r="J84" s="203" t="s">
        <v>466</v>
      </c>
      <c r="K84" s="238" t="s">
        <v>730</v>
      </c>
      <c r="L84" s="203">
        <v>1</v>
      </c>
      <c r="M84" s="120" t="s">
        <v>554</v>
      </c>
      <c r="N84" s="197">
        <v>70</v>
      </c>
      <c r="O84" s="205">
        <v>1</v>
      </c>
      <c r="P84" s="205" t="s">
        <v>401</v>
      </c>
      <c r="Q84" s="201">
        <v>9.37</v>
      </c>
      <c r="R84" s="389">
        <v>163.975</v>
      </c>
      <c r="S84" s="389">
        <v>147.5775</v>
      </c>
      <c r="T84" s="390">
        <v>0.9</v>
      </c>
    </row>
    <row r="85" spans="1:20" s="206" customFormat="1" ht="90">
      <c r="A85" s="315"/>
      <c r="B85" s="311"/>
      <c r="C85" s="316"/>
      <c r="D85" s="316"/>
      <c r="E85" s="316"/>
      <c r="F85" s="318"/>
      <c r="G85" s="309"/>
      <c r="H85" s="311"/>
      <c r="I85" s="313"/>
      <c r="J85" s="216" t="s">
        <v>467</v>
      </c>
      <c r="K85" s="241" t="s">
        <v>555</v>
      </c>
      <c r="L85" s="210">
        <v>3</v>
      </c>
      <c r="M85" s="211" t="s">
        <v>554</v>
      </c>
      <c r="N85" s="212">
        <v>70</v>
      </c>
      <c r="O85" s="213">
        <v>1</v>
      </c>
      <c r="P85" s="213" t="s">
        <v>400</v>
      </c>
      <c r="Q85" s="214">
        <v>9.37</v>
      </c>
      <c r="R85" s="391">
        <v>2798.6</v>
      </c>
      <c r="S85" s="392">
        <v>2518.74</v>
      </c>
      <c r="T85" s="393">
        <v>0.9</v>
      </c>
    </row>
    <row r="86" spans="1:20" s="206" customFormat="1" ht="33.75">
      <c r="A86" s="315"/>
      <c r="B86" s="311"/>
      <c r="C86" s="316"/>
      <c r="D86" s="316"/>
      <c r="E86" s="316"/>
      <c r="F86" s="318"/>
      <c r="G86" s="309"/>
      <c r="H86" s="311"/>
      <c r="I86" s="313"/>
      <c r="J86" s="216" t="s">
        <v>468</v>
      </c>
      <c r="K86" s="256" t="s">
        <v>838</v>
      </c>
      <c r="L86" s="210">
        <v>4</v>
      </c>
      <c r="M86" s="211" t="s">
        <v>554</v>
      </c>
      <c r="N86" s="212">
        <v>70</v>
      </c>
      <c r="O86" s="213">
        <v>1</v>
      </c>
      <c r="P86" s="213" t="s">
        <v>400</v>
      </c>
      <c r="Q86" s="214">
        <v>9.37</v>
      </c>
      <c r="R86" s="391">
        <v>728.7</v>
      </c>
      <c r="S86" s="391">
        <v>655.83</v>
      </c>
      <c r="T86" s="393">
        <v>0.9</v>
      </c>
    </row>
    <row r="87" spans="1:20" s="206" customFormat="1" ht="34.5" thickBot="1">
      <c r="A87" s="315"/>
      <c r="B87" s="311"/>
      <c r="C87" s="316"/>
      <c r="D87" s="316"/>
      <c r="E87" s="316"/>
      <c r="F87" s="318"/>
      <c r="G87" s="309"/>
      <c r="H87" s="311"/>
      <c r="I87" s="313"/>
      <c r="J87" s="218" t="s">
        <v>469</v>
      </c>
      <c r="K87" s="259" t="s">
        <v>839</v>
      </c>
      <c r="L87" s="210">
        <v>10</v>
      </c>
      <c r="M87" s="211" t="s">
        <v>554</v>
      </c>
      <c r="N87" s="212">
        <v>70</v>
      </c>
      <c r="O87" s="213">
        <v>1</v>
      </c>
      <c r="P87" s="213" t="s">
        <v>400</v>
      </c>
      <c r="Q87" s="214">
        <v>9.37</v>
      </c>
      <c r="R87" s="394">
        <v>619.85</v>
      </c>
      <c r="S87" s="391">
        <v>557.865</v>
      </c>
      <c r="T87" s="393">
        <v>0.9</v>
      </c>
    </row>
    <row r="88" spans="1:20" s="206" customFormat="1" ht="40.5" customHeight="1" thickTop="1">
      <c r="A88" s="314" t="s">
        <v>738</v>
      </c>
      <c r="B88" s="310"/>
      <c r="C88" s="310" t="s">
        <v>841</v>
      </c>
      <c r="D88" s="310"/>
      <c r="E88" s="310" t="s">
        <v>737</v>
      </c>
      <c r="F88" s="317" t="s">
        <v>727</v>
      </c>
      <c r="G88" s="308" t="s">
        <v>55</v>
      </c>
      <c r="H88" s="310" t="s">
        <v>847</v>
      </c>
      <c r="I88" s="312">
        <v>14</v>
      </c>
      <c r="J88" s="203" t="s">
        <v>470</v>
      </c>
      <c r="K88" s="204" t="s">
        <v>730</v>
      </c>
      <c r="L88" s="203">
        <v>1</v>
      </c>
      <c r="M88" s="120" t="s">
        <v>89</v>
      </c>
      <c r="N88" s="197">
        <v>287</v>
      </c>
      <c r="O88" s="205">
        <v>1</v>
      </c>
      <c r="P88" s="205" t="s">
        <v>401</v>
      </c>
      <c r="Q88" s="201">
        <v>9.37</v>
      </c>
      <c r="R88" s="389">
        <v>672.2975</v>
      </c>
      <c r="S88" s="389">
        <v>605.0677499999999</v>
      </c>
      <c r="T88" s="390">
        <v>0.9</v>
      </c>
    </row>
    <row r="89" spans="1:20" s="206" customFormat="1" ht="40.5" customHeight="1">
      <c r="A89" s="315"/>
      <c r="B89" s="311"/>
      <c r="C89" s="316"/>
      <c r="D89" s="316"/>
      <c r="E89" s="316"/>
      <c r="F89" s="318"/>
      <c r="G89" s="309"/>
      <c r="H89" s="311"/>
      <c r="I89" s="313"/>
      <c r="J89" s="216" t="s">
        <v>471</v>
      </c>
      <c r="K89" s="259" t="s">
        <v>733</v>
      </c>
      <c r="L89" s="210">
        <v>3</v>
      </c>
      <c r="M89" s="211" t="s">
        <v>89</v>
      </c>
      <c r="N89" s="212">
        <v>287</v>
      </c>
      <c r="O89" s="213">
        <v>1</v>
      </c>
      <c r="P89" s="213" t="s">
        <v>400</v>
      </c>
      <c r="Q89" s="214">
        <v>9.37</v>
      </c>
      <c r="R89" s="391">
        <v>2689.19</v>
      </c>
      <c r="S89" s="392">
        <v>2420.2709999999997</v>
      </c>
      <c r="T89" s="393">
        <v>0.9</v>
      </c>
    </row>
    <row r="90" spans="1:20" s="206" customFormat="1" ht="22.5">
      <c r="A90" s="315"/>
      <c r="B90" s="311"/>
      <c r="C90" s="316"/>
      <c r="D90" s="316"/>
      <c r="E90" s="316"/>
      <c r="F90" s="318"/>
      <c r="G90" s="309"/>
      <c r="H90" s="311"/>
      <c r="I90" s="313"/>
      <c r="J90" s="216" t="s">
        <v>472</v>
      </c>
      <c r="K90" s="221" t="s">
        <v>842</v>
      </c>
      <c r="L90" s="210">
        <v>10</v>
      </c>
      <c r="M90" s="211" t="s">
        <v>89</v>
      </c>
      <c r="N90" s="212">
        <v>17</v>
      </c>
      <c r="O90" s="213">
        <v>1</v>
      </c>
      <c r="P90" s="213" t="s">
        <v>400</v>
      </c>
      <c r="Q90" s="214">
        <v>9.37</v>
      </c>
      <c r="R90" s="391">
        <v>98.175</v>
      </c>
      <c r="S90" s="392">
        <v>88.3575</v>
      </c>
      <c r="T90" s="393">
        <v>0.9</v>
      </c>
    </row>
    <row r="91" spans="1:20" s="206" customFormat="1" ht="22.5">
      <c r="A91" s="315"/>
      <c r="B91" s="311"/>
      <c r="C91" s="316"/>
      <c r="D91" s="316"/>
      <c r="E91" s="316"/>
      <c r="F91" s="318"/>
      <c r="G91" s="309"/>
      <c r="H91" s="311"/>
      <c r="I91" s="313"/>
      <c r="J91" s="216" t="s">
        <v>473</v>
      </c>
      <c r="K91" s="269" t="s">
        <v>849</v>
      </c>
      <c r="L91" s="210">
        <v>10</v>
      </c>
      <c r="M91" s="211" t="s">
        <v>89</v>
      </c>
      <c r="N91" s="212">
        <v>17</v>
      </c>
      <c r="O91" s="213">
        <v>1</v>
      </c>
      <c r="P91" s="213" t="s">
        <v>400</v>
      </c>
      <c r="Q91" s="214">
        <v>9.37</v>
      </c>
      <c r="R91" s="391">
        <v>6405.43</v>
      </c>
      <c r="S91" s="392">
        <v>5764.887</v>
      </c>
      <c r="T91" s="393">
        <v>0.9</v>
      </c>
    </row>
    <row r="92" spans="1:20" s="206" customFormat="1" ht="22.5">
      <c r="A92" s="315"/>
      <c r="B92" s="311"/>
      <c r="C92" s="316"/>
      <c r="D92" s="316"/>
      <c r="E92" s="316"/>
      <c r="F92" s="318"/>
      <c r="G92" s="309"/>
      <c r="H92" s="311"/>
      <c r="I92" s="313"/>
      <c r="J92" s="216" t="s">
        <v>474</v>
      </c>
      <c r="K92" s="269" t="s">
        <v>844</v>
      </c>
      <c r="L92" s="210">
        <v>10</v>
      </c>
      <c r="M92" s="211" t="s">
        <v>89</v>
      </c>
      <c r="N92" s="212">
        <v>17</v>
      </c>
      <c r="O92" s="236">
        <f>1/3</f>
        <v>0.3333333333333333</v>
      </c>
      <c r="P92" s="213" t="s">
        <v>400</v>
      </c>
      <c r="Q92" s="214">
        <v>9.37</v>
      </c>
      <c r="R92" s="391">
        <v>2135.143333333333</v>
      </c>
      <c r="S92" s="392">
        <v>1921.6289999999997</v>
      </c>
      <c r="T92" s="393">
        <v>0.9</v>
      </c>
    </row>
    <row r="93" spans="1:20" s="206" customFormat="1" ht="73.5" customHeight="1" thickBot="1">
      <c r="A93" s="315"/>
      <c r="B93" s="311"/>
      <c r="C93" s="316"/>
      <c r="D93" s="316"/>
      <c r="E93" s="316"/>
      <c r="F93" s="318"/>
      <c r="G93" s="309"/>
      <c r="H93" s="311"/>
      <c r="I93" s="313"/>
      <c r="J93" s="218" t="s">
        <v>475</v>
      </c>
      <c r="K93" s="269" t="s">
        <v>846</v>
      </c>
      <c r="L93" s="210">
        <v>10</v>
      </c>
      <c r="M93" s="211" t="s">
        <v>89</v>
      </c>
      <c r="N93" s="212">
        <v>17</v>
      </c>
      <c r="O93" s="236">
        <f>1/3</f>
        <v>0.3333333333333333</v>
      </c>
      <c r="P93" s="213" t="s">
        <v>400</v>
      </c>
      <c r="Q93" s="214">
        <v>9.37</v>
      </c>
      <c r="R93" s="391">
        <v>878.8433333333331</v>
      </c>
      <c r="S93" s="392">
        <v>790.9589999999998</v>
      </c>
      <c r="T93" s="393">
        <v>0.9</v>
      </c>
    </row>
    <row r="94" spans="1:20" s="206" customFormat="1" ht="26.25" customHeight="1" thickTop="1">
      <c r="A94" s="314" t="s">
        <v>738</v>
      </c>
      <c r="B94" s="310"/>
      <c r="C94" s="310" t="s">
        <v>841</v>
      </c>
      <c r="D94" s="310"/>
      <c r="E94" s="310" t="s">
        <v>737</v>
      </c>
      <c r="F94" s="317" t="s">
        <v>727</v>
      </c>
      <c r="G94" s="308" t="s">
        <v>56</v>
      </c>
      <c r="H94" s="310" t="s">
        <v>848</v>
      </c>
      <c r="I94" s="312">
        <v>10</v>
      </c>
      <c r="J94" s="203" t="s">
        <v>196</v>
      </c>
      <c r="K94" s="255" t="s">
        <v>813</v>
      </c>
      <c r="L94" s="203">
        <v>4</v>
      </c>
      <c r="M94" s="120" t="s">
        <v>90</v>
      </c>
      <c r="N94" s="197">
        <v>47</v>
      </c>
      <c r="O94" s="205">
        <v>1</v>
      </c>
      <c r="P94" s="205" t="s">
        <v>401</v>
      </c>
      <c r="Q94" s="201">
        <v>9.37</v>
      </c>
      <c r="R94" s="389">
        <v>220.195</v>
      </c>
      <c r="S94" s="389">
        <v>22.0195</v>
      </c>
      <c r="T94" s="390">
        <v>0.1</v>
      </c>
    </row>
    <row r="95" spans="1:20" s="206" customFormat="1" ht="26.25" customHeight="1">
      <c r="A95" s="315"/>
      <c r="B95" s="311"/>
      <c r="C95" s="316"/>
      <c r="D95" s="316"/>
      <c r="E95" s="316"/>
      <c r="F95" s="318"/>
      <c r="G95" s="309"/>
      <c r="H95" s="311"/>
      <c r="I95" s="313"/>
      <c r="J95" s="216" t="s">
        <v>197</v>
      </c>
      <c r="K95" s="217" t="s">
        <v>729</v>
      </c>
      <c r="L95" s="210">
        <v>3</v>
      </c>
      <c r="M95" s="211" t="s">
        <v>90</v>
      </c>
      <c r="N95" s="212">
        <v>47</v>
      </c>
      <c r="O95" s="213">
        <v>1</v>
      </c>
      <c r="P95" s="213" t="s">
        <v>400</v>
      </c>
      <c r="Q95" s="214">
        <v>9.37</v>
      </c>
      <c r="R95" s="391">
        <v>445.09</v>
      </c>
      <c r="S95" s="392">
        <v>44.50899999999999</v>
      </c>
      <c r="T95" s="393">
        <v>0.1</v>
      </c>
    </row>
    <row r="96" spans="1:20" s="206" customFormat="1" ht="22.5">
      <c r="A96" s="315"/>
      <c r="B96" s="311"/>
      <c r="C96" s="316"/>
      <c r="D96" s="316"/>
      <c r="E96" s="316"/>
      <c r="F96" s="318"/>
      <c r="G96" s="309"/>
      <c r="H96" s="311"/>
      <c r="I96" s="313"/>
      <c r="J96" s="216" t="s">
        <v>198</v>
      </c>
      <c r="K96" s="217" t="s">
        <v>843</v>
      </c>
      <c r="L96" s="210">
        <v>6</v>
      </c>
      <c r="M96" s="211" t="s">
        <v>90</v>
      </c>
      <c r="N96" s="212">
        <v>47</v>
      </c>
      <c r="O96" s="213">
        <v>1</v>
      </c>
      <c r="P96" s="213" t="s">
        <v>400</v>
      </c>
      <c r="Q96" s="214">
        <v>9.37</v>
      </c>
      <c r="R96" s="391">
        <v>313.255</v>
      </c>
      <c r="S96" s="392">
        <v>31.325499999999995</v>
      </c>
      <c r="T96" s="393">
        <v>0.1</v>
      </c>
    </row>
    <row r="97" spans="1:20" s="206" customFormat="1" ht="26.25" customHeight="1" thickBot="1">
      <c r="A97" s="315"/>
      <c r="B97" s="311"/>
      <c r="C97" s="316"/>
      <c r="D97" s="316"/>
      <c r="E97" s="316"/>
      <c r="F97" s="318"/>
      <c r="G97" s="309"/>
      <c r="H97" s="311"/>
      <c r="I97" s="313"/>
      <c r="J97" s="218" t="s">
        <v>476</v>
      </c>
      <c r="K97" s="217" t="s">
        <v>845</v>
      </c>
      <c r="L97" s="210">
        <v>6</v>
      </c>
      <c r="M97" s="211" t="s">
        <v>90</v>
      </c>
      <c r="N97" s="212">
        <v>47</v>
      </c>
      <c r="O97" s="213">
        <v>1</v>
      </c>
      <c r="P97" s="213" t="s">
        <v>400</v>
      </c>
      <c r="Q97" s="214">
        <v>9.37</v>
      </c>
      <c r="R97" s="391">
        <v>224.895</v>
      </c>
      <c r="S97" s="392">
        <v>22.489499999999996</v>
      </c>
      <c r="T97" s="393">
        <v>0.1</v>
      </c>
    </row>
    <row r="98" spans="1:20" s="206" customFormat="1" ht="60.75" customHeight="1" thickTop="1">
      <c r="A98" s="322" t="s">
        <v>738</v>
      </c>
      <c r="B98" s="317"/>
      <c r="C98" s="317" t="s">
        <v>861</v>
      </c>
      <c r="D98" s="317" t="s">
        <v>863</v>
      </c>
      <c r="E98" s="317" t="s">
        <v>737</v>
      </c>
      <c r="F98" s="317" t="s">
        <v>727</v>
      </c>
      <c r="G98" s="312" t="s">
        <v>452</v>
      </c>
      <c r="H98" s="317" t="s">
        <v>547</v>
      </c>
      <c r="I98" s="312">
        <v>12</v>
      </c>
      <c r="J98" s="237" t="s">
        <v>477</v>
      </c>
      <c r="K98" s="253" t="s">
        <v>853</v>
      </c>
      <c r="L98" s="237">
        <v>10</v>
      </c>
      <c r="M98" s="264" t="s">
        <v>550</v>
      </c>
      <c r="N98" s="239">
        <f>800*0.33333*2</f>
        <v>533.328</v>
      </c>
      <c r="O98" s="240">
        <v>1</v>
      </c>
      <c r="P98" s="240" t="s">
        <v>400</v>
      </c>
      <c r="Q98" s="249">
        <v>5.28</v>
      </c>
      <c r="R98" s="400">
        <v>11845.21488</v>
      </c>
      <c r="S98" s="400">
        <v>1184.521488</v>
      </c>
      <c r="T98" s="401">
        <v>0.1</v>
      </c>
    </row>
    <row r="99" spans="1:20" s="206" customFormat="1" ht="39" customHeight="1" thickBot="1">
      <c r="A99" s="323"/>
      <c r="B99" s="324"/>
      <c r="C99" s="324"/>
      <c r="D99" s="324"/>
      <c r="E99" s="324"/>
      <c r="F99" s="324"/>
      <c r="G99" s="325"/>
      <c r="H99" s="324"/>
      <c r="I99" s="325"/>
      <c r="J99" s="218" t="s">
        <v>478</v>
      </c>
      <c r="K99" s="254" t="s">
        <v>546</v>
      </c>
      <c r="L99" s="218">
        <v>11</v>
      </c>
      <c r="M99" s="270" t="s">
        <v>553</v>
      </c>
      <c r="N99" s="232">
        <f>800*0.33333*2</f>
        <v>533.328</v>
      </c>
      <c r="O99" s="230">
        <v>1</v>
      </c>
      <c r="P99" s="230" t="s">
        <v>400</v>
      </c>
      <c r="Q99" s="219">
        <v>5.28</v>
      </c>
      <c r="R99" s="397">
        <v>1407.98592</v>
      </c>
      <c r="S99" s="397">
        <v>140.798592</v>
      </c>
      <c r="T99" s="398">
        <v>0.1</v>
      </c>
    </row>
    <row r="100" spans="1:20" s="206" customFormat="1" ht="66.75" customHeight="1" thickTop="1">
      <c r="A100" s="322" t="s">
        <v>738</v>
      </c>
      <c r="B100" s="317"/>
      <c r="C100" s="317" t="s">
        <v>861</v>
      </c>
      <c r="D100" s="317" t="s">
        <v>863</v>
      </c>
      <c r="E100" s="317" t="s">
        <v>737</v>
      </c>
      <c r="F100" s="317" t="s">
        <v>727</v>
      </c>
      <c r="G100" s="312" t="s">
        <v>453</v>
      </c>
      <c r="H100" s="317" t="s">
        <v>548</v>
      </c>
      <c r="I100" s="312">
        <v>12</v>
      </c>
      <c r="J100" s="237" t="s">
        <v>479</v>
      </c>
      <c r="K100" s="253" t="s">
        <v>853</v>
      </c>
      <c r="L100" s="237">
        <v>10</v>
      </c>
      <c r="M100" s="264" t="s">
        <v>551</v>
      </c>
      <c r="N100" s="239">
        <f>800*0.33333</f>
        <v>266.664</v>
      </c>
      <c r="O100" s="240">
        <v>1</v>
      </c>
      <c r="P100" s="240" t="s">
        <v>400</v>
      </c>
      <c r="Q100" s="201">
        <v>9.37</v>
      </c>
      <c r="R100" s="400">
        <v>10285.23048</v>
      </c>
      <c r="S100" s="400">
        <v>1028.523048</v>
      </c>
      <c r="T100" s="401">
        <v>0.1</v>
      </c>
    </row>
    <row r="101" spans="1:20" s="206" customFormat="1" ht="39" customHeight="1" thickBot="1">
      <c r="A101" s="323"/>
      <c r="B101" s="324"/>
      <c r="C101" s="324"/>
      <c r="D101" s="324"/>
      <c r="E101" s="324"/>
      <c r="F101" s="324"/>
      <c r="G101" s="325"/>
      <c r="H101" s="324"/>
      <c r="I101" s="325"/>
      <c r="J101" s="218" t="s">
        <v>549</v>
      </c>
      <c r="K101" s="254" t="s">
        <v>546</v>
      </c>
      <c r="L101" s="218">
        <v>11</v>
      </c>
      <c r="M101" s="270" t="s">
        <v>552</v>
      </c>
      <c r="N101" s="232">
        <f>800*0.33333</f>
        <v>266.664</v>
      </c>
      <c r="O101" s="230">
        <v>1</v>
      </c>
      <c r="P101" s="230" t="s">
        <v>400</v>
      </c>
      <c r="Q101" s="251">
        <v>9.37</v>
      </c>
      <c r="R101" s="397">
        <v>1249.3208399999999</v>
      </c>
      <c r="S101" s="397">
        <v>124.93208399999999</v>
      </c>
      <c r="T101" s="398">
        <v>0.1</v>
      </c>
    </row>
    <row r="102" spans="1:20" s="206" customFormat="1" ht="60.75" customHeight="1" thickBot="1" thickTop="1">
      <c r="A102" s="267" t="s">
        <v>738</v>
      </c>
      <c r="B102" s="265"/>
      <c r="C102" s="265" t="s">
        <v>861</v>
      </c>
      <c r="D102" s="265" t="s">
        <v>863</v>
      </c>
      <c r="E102" s="265" t="s">
        <v>737</v>
      </c>
      <c r="F102" s="265" t="s">
        <v>727</v>
      </c>
      <c r="G102" s="261" t="s">
        <v>58</v>
      </c>
      <c r="H102" s="265" t="s">
        <v>852</v>
      </c>
      <c r="I102" s="261"/>
      <c r="J102" s="216" t="s">
        <v>205</v>
      </c>
      <c r="K102" s="241" t="s">
        <v>594</v>
      </c>
      <c r="L102" s="216">
        <v>5</v>
      </c>
      <c r="M102" s="263" t="s">
        <v>550</v>
      </c>
      <c r="N102" s="212">
        <f>800</f>
        <v>800</v>
      </c>
      <c r="O102" s="213">
        <v>1</v>
      </c>
      <c r="P102" s="271" t="s">
        <v>400</v>
      </c>
      <c r="Q102" s="215">
        <v>9.37</v>
      </c>
      <c r="R102" s="391">
        <v>15864</v>
      </c>
      <c r="S102" s="391">
        <v>15864</v>
      </c>
      <c r="T102" s="393">
        <v>1</v>
      </c>
    </row>
    <row r="103" spans="1:20" s="206" customFormat="1" ht="30" customHeight="1" thickTop="1">
      <c r="A103" s="314" t="s">
        <v>738</v>
      </c>
      <c r="B103" s="310"/>
      <c r="C103" s="310" t="s">
        <v>856</v>
      </c>
      <c r="D103" s="310"/>
      <c r="E103" s="310" t="s">
        <v>737</v>
      </c>
      <c r="F103" s="317" t="s">
        <v>727</v>
      </c>
      <c r="G103" s="308" t="s">
        <v>131</v>
      </c>
      <c r="H103" s="310" t="s">
        <v>540</v>
      </c>
      <c r="I103" s="312">
        <v>12</v>
      </c>
      <c r="J103" s="203" t="s">
        <v>209</v>
      </c>
      <c r="K103" s="204" t="s">
        <v>730</v>
      </c>
      <c r="L103" s="203">
        <v>1</v>
      </c>
      <c r="M103" s="120" t="s">
        <v>542</v>
      </c>
      <c r="N103" s="197">
        <v>3</v>
      </c>
      <c r="O103" s="205">
        <v>1</v>
      </c>
      <c r="P103" s="205" t="s">
        <v>401</v>
      </c>
      <c r="Q103" s="201">
        <v>5.28</v>
      </c>
      <c r="R103" s="389">
        <v>3.96</v>
      </c>
      <c r="S103" s="389">
        <v>0.792</v>
      </c>
      <c r="T103" s="390">
        <v>0.2</v>
      </c>
    </row>
    <row r="104" spans="1:20" s="206" customFormat="1" ht="30" customHeight="1">
      <c r="A104" s="315"/>
      <c r="B104" s="311"/>
      <c r="C104" s="316"/>
      <c r="D104" s="316"/>
      <c r="E104" s="316"/>
      <c r="F104" s="318"/>
      <c r="G104" s="309"/>
      <c r="H104" s="311"/>
      <c r="I104" s="313"/>
      <c r="J104" s="216" t="s">
        <v>210</v>
      </c>
      <c r="K104" s="259" t="s">
        <v>649</v>
      </c>
      <c r="L104" s="210">
        <v>3</v>
      </c>
      <c r="M104" s="211" t="s">
        <v>542</v>
      </c>
      <c r="N104" s="212">
        <v>3</v>
      </c>
      <c r="O104" s="213">
        <v>1</v>
      </c>
      <c r="P104" s="213" t="s">
        <v>401</v>
      </c>
      <c r="Q104" s="214">
        <v>5.28</v>
      </c>
      <c r="R104" s="391">
        <v>35.88</v>
      </c>
      <c r="S104" s="392">
        <v>7.176000000000001</v>
      </c>
      <c r="T104" s="393">
        <v>0.2</v>
      </c>
    </row>
    <row r="105" spans="1:20" s="206" customFormat="1" ht="30" customHeight="1">
      <c r="A105" s="315"/>
      <c r="B105" s="311"/>
      <c r="C105" s="316"/>
      <c r="D105" s="316"/>
      <c r="E105" s="316"/>
      <c r="F105" s="318"/>
      <c r="G105" s="309"/>
      <c r="H105" s="311"/>
      <c r="I105" s="313"/>
      <c r="J105" s="216" t="s">
        <v>595</v>
      </c>
      <c r="K105" s="217" t="s">
        <v>857</v>
      </c>
      <c r="L105" s="210">
        <v>10</v>
      </c>
      <c r="M105" s="211" t="s">
        <v>542</v>
      </c>
      <c r="N105" s="212">
        <v>3</v>
      </c>
      <c r="O105" s="213">
        <v>1</v>
      </c>
      <c r="P105" s="213" t="s">
        <v>400</v>
      </c>
      <c r="Q105" s="214">
        <v>5.28</v>
      </c>
      <c r="R105" s="391">
        <v>18.81</v>
      </c>
      <c r="S105" s="392">
        <v>3.7620000000000005</v>
      </c>
      <c r="T105" s="393">
        <v>0.2</v>
      </c>
    </row>
    <row r="106" spans="1:20" s="206" customFormat="1" ht="30" customHeight="1" thickBot="1">
      <c r="A106" s="315"/>
      <c r="B106" s="311"/>
      <c r="C106" s="316"/>
      <c r="D106" s="316"/>
      <c r="E106" s="316"/>
      <c r="F106" s="318"/>
      <c r="G106" s="309"/>
      <c r="H106" s="311"/>
      <c r="I106" s="313"/>
      <c r="J106" s="218" t="s">
        <v>596</v>
      </c>
      <c r="K106" s="226" t="s">
        <v>858</v>
      </c>
      <c r="L106" s="210">
        <v>11</v>
      </c>
      <c r="M106" s="211" t="s">
        <v>543</v>
      </c>
      <c r="N106" s="212">
        <v>0</v>
      </c>
      <c r="O106" s="213">
        <v>1</v>
      </c>
      <c r="P106" s="213" t="s">
        <v>400</v>
      </c>
      <c r="Q106" s="214">
        <v>5.28</v>
      </c>
      <c r="R106" s="391">
        <v>0</v>
      </c>
      <c r="S106" s="391">
        <v>0</v>
      </c>
      <c r="T106" s="393">
        <v>0.2</v>
      </c>
    </row>
    <row r="107" spans="1:20" s="206" customFormat="1" ht="30" customHeight="1" thickTop="1">
      <c r="A107" s="314" t="s">
        <v>738</v>
      </c>
      <c r="B107" s="310"/>
      <c r="C107" s="310" t="s">
        <v>856</v>
      </c>
      <c r="D107" s="310"/>
      <c r="E107" s="310" t="s">
        <v>737</v>
      </c>
      <c r="F107" s="317" t="s">
        <v>727</v>
      </c>
      <c r="G107" s="308" t="s">
        <v>132</v>
      </c>
      <c r="H107" s="310" t="s">
        <v>541</v>
      </c>
      <c r="I107" s="312">
        <v>12</v>
      </c>
      <c r="J107" s="203" t="s">
        <v>211</v>
      </c>
      <c r="K107" s="204" t="s">
        <v>730</v>
      </c>
      <c r="L107" s="203">
        <v>1</v>
      </c>
      <c r="M107" s="120" t="s">
        <v>545</v>
      </c>
      <c r="N107" s="197">
        <v>1</v>
      </c>
      <c r="O107" s="205">
        <v>1</v>
      </c>
      <c r="P107" s="205" t="s">
        <v>401</v>
      </c>
      <c r="Q107" s="201">
        <v>9.37</v>
      </c>
      <c r="R107" s="389">
        <v>2.3425</v>
      </c>
      <c r="S107" s="389">
        <v>0.46849999999999997</v>
      </c>
      <c r="T107" s="390">
        <v>0.2</v>
      </c>
    </row>
    <row r="108" spans="1:20" s="206" customFormat="1" ht="51.75" customHeight="1">
      <c r="A108" s="315"/>
      <c r="B108" s="311"/>
      <c r="C108" s="316"/>
      <c r="D108" s="316"/>
      <c r="E108" s="316"/>
      <c r="F108" s="318"/>
      <c r="G108" s="309"/>
      <c r="H108" s="311"/>
      <c r="I108" s="313"/>
      <c r="J108" s="216" t="s">
        <v>480</v>
      </c>
      <c r="K108" s="259" t="s">
        <v>649</v>
      </c>
      <c r="L108" s="210">
        <v>3</v>
      </c>
      <c r="M108" s="211" t="s">
        <v>545</v>
      </c>
      <c r="N108" s="212">
        <v>1</v>
      </c>
      <c r="O108" s="213">
        <v>1</v>
      </c>
      <c r="P108" s="213" t="s">
        <v>401</v>
      </c>
      <c r="Q108" s="214">
        <v>9.37</v>
      </c>
      <c r="R108" s="391">
        <v>20.14</v>
      </c>
      <c r="S108" s="392">
        <v>4.028</v>
      </c>
      <c r="T108" s="393">
        <v>0.2</v>
      </c>
    </row>
    <row r="109" spans="1:20" s="206" customFormat="1" ht="35.25" customHeight="1">
      <c r="A109" s="315"/>
      <c r="B109" s="311"/>
      <c r="C109" s="316"/>
      <c r="D109" s="316"/>
      <c r="E109" s="316"/>
      <c r="F109" s="318"/>
      <c r="G109" s="309"/>
      <c r="H109" s="311"/>
      <c r="I109" s="313"/>
      <c r="J109" s="216" t="s">
        <v>597</v>
      </c>
      <c r="K109" s="217" t="s">
        <v>857</v>
      </c>
      <c r="L109" s="210">
        <v>10</v>
      </c>
      <c r="M109" s="211" t="s">
        <v>545</v>
      </c>
      <c r="N109" s="212">
        <v>1</v>
      </c>
      <c r="O109" s="213">
        <v>1</v>
      </c>
      <c r="P109" s="213" t="s">
        <v>400</v>
      </c>
      <c r="Q109" s="214">
        <v>9.37</v>
      </c>
      <c r="R109" s="391">
        <v>10.36</v>
      </c>
      <c r="S109" s="392">
        <v>2.072</v>
      </c>
      <c r="T109" s="393">
        <v>0.2</v>
      </c>
    </row>
    <row r="110" spans="1:20" s="206" customFormat="1" ht="30" customHeight="1" thickBot="1">
      <c r="A110" s="315"/>
      <c r="B110" s="311"/>
      <c r="C110" s="316"/>
      <c r="D110" s="316"/>
      <c r="E110" s="316"/>
      <c r="F110" s="318"/>
      <c r="G110" s="309"/>
      <c r="H110" s="311"/>
      <c r="I110" s="313"/>
      <c r="J110" s="218" t="s">
        <v>598</v>
      </c>
      <c r="K110" s="226" t="s">
        <v>858</v>
      </c>
      <c r="L110" s="210">
        <v>11</v>
      </c>
      <c r="M110" s="211" t="s">
        <v>544</v>
      </c>
      <c r="N110" s="212">
        <v>0</v>
      </c>
      <c r="O110" s="213">
        <v>1</v>
      </c>
      <c r="P110" s="213" t="s">
        <v>400</v>
      </c>
      <c r="Q110" s="214">
        <v>9.37</v>
      </c>
      <c r="R110" s="391">
        <v>0</v>
      </c>
      <c r="S110" s="391">
        <v>0</v>
      </c>
      <c r="T110" s="393">
        <v>0.2</v>
      </c>
    </row>
    <row r="111" spans="1:20" s="206" customFormat="1" ht="23.25" thickTop="1">
      <c r="A111" s="314" t="s">
        <v>738</v>
      </c>
      <c r="B111" s="310"/>
      <c r="C111" s="310" t="s">
        <v>864</v>
      </c>
      <c r="D111" s="310"/>
      <c r="E111" s="310" t="s">
        <v>737</v>
      </c>
      <c r="F111" s="317" t="s">
        <v>727</v>
      </c>
      <c r="G111" s="308" t="s">
        <v>454</v>
      </c>
      <c r="H111" s="310" t="s">
        <v>866</v>
      </c>
      <c r="I111" s="312">
        <v>11</v>
      </c>
      <c r="J111" s="203" t="s">
        <v>481</v>
      </c>
      <c r="K111" s="204" t="s">
        <v>728</v>
      </c>
      <c r="L111" s="203">
        <v>3</v>
      </c>
      <c r="M111" s="120" t="s">
        <v>98</v>
      </c>
      <c r="N111" s="197">
        <v>0</v>
      </c>
      <c r="O111" s="205">
        <v>1</v>
      </c>
      <c r="P111" s="205" t="s">
        <v>400</v>
      </c>
      <c r="Q111" s="201">
        <v>5.28</v>
      </c>
      <c r="R111" s="389">
        <v>0</v>
      </c>
      <c r="S111" s="389">
        <v>0</v>
      </c>
      <c r="T111" s="390">
        <v>1</v>
      </c>
    </row>
    <row r="112" spans="1:20" s="206" customFormat="1" ht="23.25" thickBot="1">
      <c r="A112" s="315"/>
      <c r="B112" s="311"/>
      <c r="C112" s="316"/>
      <c r="D112" s="316"/>
      <c r="E112" s="316"/>
      <c r="F112" s="318"/>
      <c r="G112" s="309"/>
      <c r="H112" s="311"/>
      <c r="I112" s="313"/>
      <c r="J112" s="218" t="s">
        <v>482</v>
      </c>
      <c r="K112" s="259" t="s">
        <v>867</v>
      </c>
      <c r="L112" s="210">
        <v>11</v>
      </c>
      <c r="M112" s="211" t="s">
        <v>98</v>
      </c>
      <c r="N112" s="212">
        <v>0</v>
      </c>
      <c r="O112" s="213">
        <v>1</v>
      </c>
      <c r="P112" s="213" t="s">
        <v>400</v>
      </c>
      <c r="Q112" s="252">
        <v>5.28</v>
      </c>
      <c r="R112" s="391">
        <v>0</v>
      </c>
      <c r="S112" s="392">
        <v>0</v>
      </c>
      <c r="T112" s="393">
        <v>1</v>
      </c>
    </row>
    <row r="113" spans="1:20" s="206" customFormat="1" ht="23.25" thickTop="1">
      <c r="A113" s="314" t="s">
        <v>738</v>
      </c>
      <c r="B113" s="310"/>
      <c r="C113" s="310" t="s">
        <v>864</v>
      </c>
      <c r="D113" s="310"/>
      <c r="E113" s="310" t="s">
        <v>737</v>
      </c>
      <c r="F113" s="317" t="s">
        <v>727</v>
      </c>
      <c r="G113" s="308" t="s">
        <v>455</v>
      </c>
      <c r="H113" s="310" t="s">
        <v>868</v>
      </c>
      <c r="I113" s="312">
        <v>11</v>
      </c>
      <c r="J113" s="203" t="s">
        <v>483</v>
      </c>
      <c r="K113" s="204" t="s">
        <v>728</v>
      </c>
      <c r="L113" s="203">
        <v>3</v>
      </c>
      <c r="M113" s="120" t="s">
        <v>99</v>
      </c>
      <c r="N113" s="197">
        <v>10</v>
      </c>
      <c r="O113" s="205">
        <v>1</v>
      </c>
      <c r="P113" s="205" t="s">
        <v>400</v>
      </c>
      <c r="Q113" s="201">
        <v>9.37</v>
      </c>
      <c r="R113" s="389">
        <v>207.4</v>
      </c>
      <c r="S113" s="389">
        <v>207.4</v>
      </c>
      <c r="T113" s="390">
        <v>1</v>
      </c>
    </row>
    <row r="114" spans="1:20" s="206" customFormat="1" ht="23.25" thickBot="1">
      <c r="A114" s="315"/>
      <c r="B114" s="311"/>
      <c r="C114" s="316"/>
      <c r="D114" s="316"/>
      <c r="E114" s="316"/>
      <c r="F114" s="318"/>
      <c r="G114" s="309"/>
      <c r="H114" s="311"/>
      <c r="I114" s="313"/>
      <c r="J114" s="218" t="s">
        <v>484</v>
      </c>
      <c r="K114" s="259" t="s">
        <v>867</v>
      </c>
      <c r="L114" s="210">
        <v>11</v>
      </c>
      <c r="M114" s="211" t="s">
        <v>99</v>
      </c>
      <c r="N114" s="247">
        <v>10</v>
      </c>
      <c r="O114" s="213">
        <v>1</v>
      </c>
      <c r="P114" s="213" t="s">
        <v>400</v>
      </c>
      <c r="Q114" s="251">
        <v>9.37</v>
      </c>
      <c r="R114" s="391">
        <v>374.8</v>
      </c>
      <c r="S114" s="392">
        <v>374.8</v>
      </c>
      <c r="T114" s="393">
        <v>1</v>
      </c>
    </row>
    <row r="115" spans="1:20" s="206" customFormat="1" ht="23.25" customHeight="1" thickTop="1">
      <c r="A115" s="314" t="s">
        <v>738</v>
      </c>
      <c r="B115" s="310"/>
      <c r="C115" s="310" t="s">
        <v>869</v>
      </c>
      <c r="D115" s="310"/>
      <c r="E115" s="310" t="s">
        <v>737</v>
      </c>
      <c r="F115" s="317" t="s">
        <v>727</v>
      </c>
      <c r="G115" s="308" t="s">
        <v>94</v>
      </c>
      <c r="H115" s="310" t="s">
        <v>873</v>
      </c>
      <c r="I115" s="312">
        <v>8</v>
      </c>
      <c r="J115" s="203" t="s">
        <v>216</v>
      </c>
      <c r="K115" s="204" t="s">
        <v>730</v>
      </c>
      <c r="L115" s="203">
        <v>1</v>
      </c>
      <c r="M115" s="120" t="s">
        <v>100</v>
      </c>
      <c r="N115" s="197">
        <v>0</v>
      </c>
      <c r="O115" s="205">
        <v>1</v>
      </c>
      <c r="P115" s="205" t="s">
        <v>401</v>
      </c>
      <c r="Q115" s="201">
        <v>5.28</v>
      </c>
      <c r="R115" s="389">
        <v>0</v>
      </c>
      <c r="S115" s="389">
        <v>0</v>
      </c>
      <c r="T115" s="390">
        <v>1</v>
      </c>
    </row>
    <row r="116" spans="1:20" s="206" customFormat="1" ht="22.5">
      <c r="A116" s="315"/>
      <c r="B116" s="311"/>
      <c r="C116" s="316"/>
      <c r="D116" s="316"/>
      <c r="E116" s="316"/>
      <c r="F116" s="318"/>
      <c r="G116" s="309"/>
      <c r="H116" s="311"/>
      <c r="I116" s="313"/>
      <c r="J116" s="216" t="s">
        <v>217</v>
      </c>
      <c r="K116" s="259" t="s">
        <v>732</v>
      </c>
      <c r="L116" s="210">
        <v>6</v>
      </c>
      <c r="M116" s="211" t="s">
        <v>100</v>
      </c>
      <c r="N116" s="212">
        <v>0</v>
      </c>
      <c r="O116" s="213">
        <v>1</v>
      </c>
      <c r="P116" s="213" t="s">
        <v>400</v>
      </c>
      <c r="Q116" s="252">
        <v>5.28</v>
      </c>
      <c r="R116" s="391">
        <v>0</v>
      </c>
      <c r="S116" s="392">
        <v>0</v>
      </c>
      <c r="T116" s="393">
        <v>1</v>
      </c>
    </row>
    <row r="117" spans="1:20" s="206" customFormat="1" ht="22.5">
      <c r="A117" s="315"/>
      <c r="B117" s="311"/>
      <c r="C117" s="316"/>
      <c r="D117" s="316"/>
      <c r="E117" s="316"/>
      <c r="F117" s="318"/>
      <c r="G117" s="309"/>
      <c r="H117" s="311"/>
      <c r="I117" s="313"/>
      <c r="J117" s="216" t="s">
        <v>485</v>
      </c>
      <c r="K117" s="217" t="s">
        <v>871</v>
      </c>
      <c r="L117" s="210">
        <v>10</v>
      </c>
      <c r="M117" s="211" t="s">
        <v>100</v>
      </c>
      <c r="N117" s="212">
        <v>0</v>
      </c>
      <c r="O117" s="213">
        <v>1</v>
      </c>
      <c r="P117" s="213" t="s">
        <v>400</v>
      </c>
      <c r="Q117" s="214">
        <v>5.28</v>
      </c>
      <c r="R117" s="391">
        <v>0</v>
      </c>
      <c r="S117" s="391">
        <v>0</v>
      </c>
      <c r="T117" s="393">
        <v>1</v>
      </c>
    </row>
    <row r="118" spans="1:20" s="206" customFormat="1" ht="23.25" thickBot="1">
      <c r="A118" s="315"/>
      <c r="B118" s="311"/>
      <c r="C118" s="316"/>
      <c r="D118" s="316"/>
      <c r="E118" s="316"/>
      <c r="F118" s="318"/>
      <c r="G118" s="309"/>
      <c r="H118" s="311"/>
      <c r="I118" s="313"/>
      <c r="J118" s="216" t="s">
        <v>486</v>
      </c>
      <c r="K118" s="217" t="s">
        <v>870</v>
      </c>
      <c r="L118" s="210">
        <v>6</v>
      </c>
      <c r="M118" s="211" t="s">
        <v>100</v>
      </c>
      <c r="N118" s="212">
        <v>0</v>
      </c>
      <c r="O118" s="213">
        <v>1</v>
      </c>
      <c r="P118" s="213" t="s">
        <v>401</v>
      </c>
      <c r="Q118" s="214">
        <v>5.28</v>
      </c>
      <c r="R118" s="394">
        <v>0</v>
      </c>
      <c r="S118" s="391">
        <v>0</v>
      </c>
      <c r="T118" s="393">
        <v>0.1</v>
      </c>
    </row>
    <row r="119" spans="1:20" s="206" customFormat="1" ht="23.25" customHeight="1" thickTop="1">
      <c r="A119" s="314" t="s">
        <v>738</v>
      </c>
      <c r="B119" s="310"/>
      <c r="C119" s="310" t="s">
        <v>869</v>
      </c>
      <c r="D119" s="310"/>
      <c r="E119" s="310" t="s">
        <v>737</v>
      </c>
      <c r="F119" s="317" t="s">
        <v>727</v>
      </c>
      <c r="G119" s="308" t="s">
        <v>95</v>
      </c>
      <c r="H119" s="310" t="s">
        <v>874</v>
      </c>
      <c r="I119" s="312">
        <v>8</v>
      </c>
      <c r="J119" s="203" t="s">
        <v>218</v>
      </c>
      <c r="K119" s="204" t="s">
        <v>730</v>
      </c>
      <c r="L119" s="203">
        <v>1</v>
      </c>
      <c r="M119" s="120" t="s">
        <v>539</v>
      </c>
      <c r="N119" s="197">
        <v>0</v>
      </c>
      <c r="O119" s="205">
        <v>1</v>
      </c>
      <c r="P119" s="205" t="s">
        <v>401</v>
      </c>
      <c r="Q119" s="201">
        <v>9.37</v>
      </c>
      <c r="R119" s="389">
        <v>0</v>
      </c>
      <c r="S119" s="389">
        <v>0</v>
      </c>
      <c r="T119" s="390">
        <v>1</v>
      </c>
    </row>
    <row r="120" spans="1:20" s="206" customFormat="1" ht="22.5">
      <c r="A120" s="315"/>
      <c r="B120" s="311"/>
      <c r="C120" s="316"/>
      <c r="D120" s="316"/>
      <c r="E120" s="316"/>
      <c r="F120" s="318"/>
      <c r="G120" s="309"/>
      <c r="H120" s="311"/>
      <c r="I120" s="313"/>
      <c r="J120" s="216" t="s">
        <v>219</v>
      </c>
      <c r="K120" s="259" t="s">
        <v>732</v>
      </c>
      <c r="L120" s="210">
        <v>6</v>
      </c>
      <c r="M120" s="211" t="s">
        <v>539</v>
      </c>
      <c r="N120" s="212">
        <v>0</v>
      </c>
      <c r="O120" s="213">
        <v>1</v>
      </c>
      <c r="P120" s="213" t="s">
        <v>400</v>
      </c>
      <c r="Q120" s="214">
        <v>9.37</v>
      </c>
      <c r="R120" s="391">
        <v>0</v>
      </c>
      <c r="S120" s="392">
        <v>0</v>
      </c>
      <c r="T120" s="393">
        <v>1</v>
      </c>
    </row>
    <row r="121" spans="1:20" s="206" customFormat="1" ht="22.5">
      <c r="A121" s="315"/>
      <c r="B121" s="311"/>
      <c r="C121" s="316"/>
      <c r="D121" s="316"/>
      <c r="E121" s="316"/>
      <c r="F121" s="318"/>
      <c r="G121" s="309"/>
      <c r="H121" s="311"/>
      <c r="I121" s="313"/>
      <c r="J121" s="216" t="s">
        <v>487</v>
      </c>
      <c r="K121" s="217" t="s">
        <v>871</v>
      </c>
      <c r="L121" s="210">
        <v>10</v>
      </c>
      <c r="M121" s="211" t="s">
        <v>539</v>
      </c>
      <c r="N121" s="212">
        <v>0</v>
      </c>
      <c r="O121" s="213">
        <v>1</v>
      </c>
      <c r="P121" s="213" t="s">
        <v>400</v>
      </c>
      <c r="Q121" s="214">
        <v>9.37</v>
      </c>
      <c r="R121" s="391">
        <v>0</v>
      </c>
      <c r="S121" s="391">
        <v>0</v>
      </c>
      <c r="T121" s="393">
        <v>1</v>
      </c>
    </row>
    <row r="122" spans="1:20" s="206" customFormat="1" ht="23.25" thickBot="1">
      <c r="A122" s="315"/>
      <c r="B122" s="311"/>
      <c r="C122" s="316"/>
      <c r="D122" s="316"/>
      <c r="E122" s="316"/>
      <c r="F122" s="318"/>
      <c r="G122" s="309"/>
      <c r="H122" s="311"/>
      <c r="I122" s="313"/>
      <c r="J122" s="216" t="s">
        <v>488</v>
      </c>
      <c r="K122" s="217" t="s">
        <v>870</v>
      </c>
      <c r="L122" s="210">
        <v>6</v>
      </c>
      <c r="M122" s="211" t="s">
        <v>539</v>
      </c>
      <c r="N122" s="212">
        <v>0</v>
      </c>
      <c r="O122" s="213">
        <v>1</v>
      </c>
      <c r="P122" s="213" t="s">
        <v>401</v>
      </c>
      <c r="Q122" s="214">
        <v>9.37</v>
      </c>
      <c r="R122" s="394">
        <v>0</v>
      </c>
      <c r="S122" s="391">
        <v>0</v>
      </c>
      <c r="T122" s="393">
        <v>0.1</v>
      </c>
    </row>
    <row r="123" spans="1:20" s="206" customFormat="1" ht="43.5" customHeight="1" thickTop="1">
      <c r="A123" s="314" t="s">
        <v>738</v>
      </c>
      <c r="B123" s="310"/>
      <c r="C123" s="310" t="s">
        <v>878</v>
      </c>
      <c r="D123" s="310"/>
      <c r="E123" s="310" t="s">
        <v>737</v>
      </c>
      <c r="F123" s="317" t="s">
        <v>727</v>
      </c>
      <c r="G123" s="308" t="s">
        <v>60</v>
      </c>
      <c r="H123" s="310" t="s">
        <v>879</v>
      </c>
      <c r="I123" s="312">
        <v>6</v>
      </c>
      <c r="J123" s="203" t="s">
        <v>220</v>
      </c>
      <c r="K123" s="204" t="s">
        <v>730</v>
      </c>
      <c r="L123" s="203">
        <v>1</v>
      </c>
      <c r="M123" s="120" t="s">
        <v>537</v>
      </c>
      <c r="N123" s="197">
        <v>14</v>
      </c>
      <c r="O123" s="205">
        <v>1</v>
      </c>
      <c r="P123" s="205" t="s">
        <v>401</v>
      </c>
      <c r="Q123" s="201">
        <v>5.28</v>
      </c>
      <c r="R123" s="389">
        <v>18.48</v>
      </c>
      <c r="S123" s="389">
        <v>18.48</v>
      </c>
      <c r="T123" s="390">
        <v>1</v>
      </c>
    </row>
    <row r="124" spans="1:20" s="206" customFormat="1" ht="52.5" customHeight="1">
      <c r="A124" s="315"/>
      <c r="B124" s="311"/>
      <c r="C124" s="316"/>
      <c r="D124" s="316"/>
      <c r="E124" s="316"/>
      <c r="F124" s="318"/>
      <c r="G124" s="309"/>
      <c r="H124" s="311"/>
      <c r="I124" s="313"/>
      <c r="J124" s="216" t="s">
        <v>221</v>
      </c>
      <c r="K124" s="259" t="s">
        <v>732</v>
      </c>
      <c r="L124" s="210">
        <v>3</v>
      </c>
      <c r="M124" s="211" t="s">
        <v>537</v>
      </c>
      <c r="N124" s="212">
        <f>+N123</f>
        <v>14</v>
      </c>
      <c r="O124" s="213">
        <v>1</v>
      </c>
      <c r="P124" s="213" t="s">
        <v>400</v>
      </c>
      <c r="Q124" s="214">
        <v>5.28</v>
      </c>
      <c r="R124" s="391">
        <v>11144</v>
      </c>
      <c r="S124" s="392">
        <v>11144</v>
      </c>
      <c r="T124" s="393">
        <v>1</v>
      </c>
    </row>
    <row r="125" spans="1:20" s="206" customFormat="1" ht="43.5" customHeight="1">
      <c r="A125" s="315"/>
      <c r="B125" s="311"/>
      <c r="C125" s="316"/>
      <c r="D125" s="316"/>
      <c r="E125" s="316"/>
      <c r="F125" s="318"/>
      <c r="G125" s="309"/>
      <c r="H125" s="311"/>
      <c r="I125" s="313"/>
      <c r="J125" s="216" t="s">
        <v>222</v>
      </c>
      <c r="K125" s="217" t="s">
        <v>876</v>
      </c>
      <c r="L125" s="210">
        <v>10</v>
      </c>
      <c r="M125" s="211" t="s">
        <v>537</v>
      </c>
      <c r="N125" s="212">
        <f>+N123</f>
        <v>14</v>
      </c>
      <c r="O125" s="213">
        <v>1</v>
      </c>
      <c r="P125" s="213" t="s">
        <v>400</v>
      </c>
      <c r="Q125" s="214">
        <v>5.28</v>
      </c>
      <c r="R125" s="391">
        <v>23.1</v>
      </c>
      <c r="S125" s="391">
        <v>23.1</v>
      </c>
      <c r="T125" s="393">
        <v>1</v>
      </c>
    </row>
    <row r="126" spans="1:20" s="206" customFormat="1" ht="43.5" customHeight="1" thickBot="1">
      <c r="A126" s="315"/>
      <c r="B126" s="311"/>
      <c r="C126" s="316"/>
      <c r="D126" s="316"/>
      <c r="E126" s="316"/>
      <c r="F126" s="318"/>
      <c r="G126" s="309"/>
      <c r="H126" s="311"/>
      <c r="I126" s="313"/>
      <c r="J126" s="218" t="s">
        <v>223</v>
      </c>
      <c r="K126" s="217" t="s">
        <v>877</v>
      </c>
      <c r="L126" s="210">
        <v>10</v>
      </c>
      <c r="M126" s="211" t="s">
        <v>537</v>
      </c>
      <c r="N126" s="212">
        <f>+N123</f>
        <v>14</v>
      </c>
      <c r="O126" s="213">
        <v>1</v>
      </c>
      <c r="P126" s="213" t="s">
        <v>400</v>
      </c>
      <c r="Q126" s="214">
        <v>5.28</v>
      </c>
      <c r="R126" s="394">
        <v>30.1</v>
      </c>
      <c r="S126" s="391">
        <v>3.01</v>
      </c>
      <c r="T126" s="393">
        <v>0.1</v>
      </c>
    </row>
    <row r="127" spans="1:20" s="206" customFormat="1" ht="43.5" customHeight="1" thickTop="1">
      <c r="A127" s="314" t="s">
        <v>738</v>
      </c>
      <c r="B127" s="310"/>
      <c r="C127" s="310" t="s">
        <v>878</v>
      </c>
      <c r="D127" s="310"/>
      <c r="E127" s="310" t="s">
        <v>737</v>
      </c>
      <c r="F127" s="317" t="s">
        <v>727</v>
      </c>
      <c r="G127" s="308" t="s">
        <v>61</v>
      </c>
      <c r="H127" s="310" t="s">
        <v>880</v>
      </c>
      <c r="I127" s="312">
        <v>6</v>
      </c>
      <c r="J127" s="203" t="s">
        <v>225</v>
      </c>
      <c r="K127" s="204" t="s">
        <v>730</v>
      </c>
      <c r="L127" s="203">
        <v>1</v>
      </c>
      <c r="M127" s="120" t="s">
        <v>538</v>
      </c>
      <c r="N127" s="197">
        <v>12</v>
      </c>
      <c r="O127" s="205">
        <v>1</v>
      </c>
      <c r="P127" s="205" t="s">
        <v>401</v>
      </c>
      <c r="Q127" s="201">
        <v>9.37</v>
      </c>
      <c r="R127" s="389">
        <v>28.11</v>
      </c>
      <c r="S127" s="389">
        <v>28.11</v>
      </c>
      <c r="T127" s="390">
        <v>1</v>
      </c>
    </row>
    <row r="128" spans="1:20" s="206" customFormat="1" ht="57.75" customHeight="1">
      <c r="A128" s="315"/>
      <c r="B128" s="311"/>
      <c r="C128" s="316"/>
      <c r="D128" s="316"/>
      <c r="E128" s="316"/>
      <c r="F128" s="318"/>
      <c r="G128" s="309"/>
      <c r="H128" s="311"/>
      <c r="I128" s="313"/>
      <c r="J128" s="216" t="s">
        <v>226</v>
      </c>
      <c r="K128" s="259" t="s">
        <v>732</v>
      </c>
      <c r="L128" s="210">
        <v>3</v>
      </c>
      <c r="M128" s="211" t="s">
        <v>538</v>
      </c>
      <c r="N128" s="212">
        <v>12</v>
      </c>
      <c r="O128" s="213">
        <v>1</v>
      </c>
      <c r="P128" s="213" t="s">
        <v>400</v>
      </c>
      <c r="Q128" s="214">
        <v>9.37</v>
      </c>
      <c r="R128" s="391">
        <v>19542</v>
      </c>
      <c r="S128" s="392">
        <v>19542</v>
      </c>
      <c r="T128" s="393">
        <v>1</v>
      </c>
    </row>
    <row r="129" spans="1:20" s="206" customFormat="1" ht="22.5">
      <c r="A129" s="315"/>
      <c r="B129" s="311"/>
      <c r="C129" s="316"/>
      <c r="D129" s="316"/>
      <c r="E129" s="316"/>
      <c r="F129" s="318"/>
      <c r="G129" s="309"/>
      <c r="H129" s="311"/>
      <c r="I129" s="313"/>
      <c r="J129" s="216" t="s">
        <v>227</v>
      </c>
      <c r="K129" s="217" t="s">
        <v>876</v>
      </c>
      <c r="L129" s="210">
        <v>10</v>
      </c>
      <c r="M129" s="211" t="s">
        <v>538</v>
      </c>
      <c r="N129" s="212">
        <v>12</v>
      </c>
      <c r="O129" s="213">
        <v>1</v>
      </c>
      <c r="P129" s="213" t="s">
        <v>400</v>
      </c>
      <c r="Q129" s="214">
        <v>9.37</v>
      </c>
      <c r="R129" s="391">
        <v>25.935</v>
      </c>
      <c r="S129" s="391">
        <v>25.935</v>
      </c>
      <c r="T129" s="393">
        <v>1</v>
      </c>
    </row>
    <row r="130" spans="1:20" s="206" customFormat="1" ht="23.25" thickBot="1">
      <c r="A130" s="315"/>
      <c r="B130" s="311"/>
      <c r="C130" s="316"/>
      <c r="D130" s="316"/>
      <c r="E130" s="316"/>
      <c r="F130" s="318"/>
      <c r="G130" s="309"/>
      <c r="H130" s="311"/>
      <c r="I130" s="313"/>
      <c r="J130" s="218" t="s">
        <v>228</v>
      </c>
      <c r="K130" s="217" t="s">
        <v>877</v>
      </c>
      <c r="L130" s="210">
        <v>10</v>
      </c>
      <c r="M130" s="211" t="s">
        <v>538</v>
      </c>
      <c r="N130" s="212">
        <v>12</v>
      </c>
      <c r="O130" s="213">
        <v>1</v>
      </c>
      <c r="P130" s="213" t="s">
        <v>400</v>
      </c>
      <c r="Q130" s="214">
        <v>9.37</v>
      </c>
      <c r="R130" s="394">
        <v>31.935</v>
      </c>
      <c r="S130" s="391">
        <v>3.1935000000000002</v>
      </c>
      <c r="T130" s="393">
        <v>0.1</v>
      </c>
    </row>
    <row r="131" spans="1:20" s="206" customFormat="1" ht="45.75" thickTop="1">
      <c r="A131" s="322" t="s">
        <v>738</v>
      </c>
      <c r="B131" s="317"/>
      <c r="C131" s="317" t="s">
        <v>380</v>
      </c>
      <c r="D131" s="317"/>
      <c r="E131" s="317" t="s">
        <v>737</v>
      </c>
      <c r="F131" s="317" t="s">
        <v>727</v>
      </c>
      <c r="G131" s="312" t="s">
        <v>133</v>
      </c>
      <c r="H131" s="317" t="s">
        <v>534</v>
      </c>
      <c r="I131" s="317">
        <v>5</v>
      </c>
      <c r="J131" s="203" t="s">
        <v>230</v>
      </c>
      <c r="K131" s="238" t="s">
        <v>730</v>
      </c>
      <c r="L131" s="237">
        <v>1</v>
      </c>
      <c r="M131" s="120" t="s">
        <v>535</v>
      </c>
      <c r="N131" s="239">
        <f>26*0.333333333333333*2</f>
        <v>17.333333333333314</v>
      </c>
      <c r="O131" s="240">
        <v>1</v>
      </c>
      <c r="P131" s="240" t="s">
        <v>401</v>
      </c>
      <c r="Q131" s="249">
        <v>5.28</v>
      </c>
      <c r="R131" s="400">
        <v>22.88</v>
      </c>
      <c r="S131" s="400">
        <v>22.88</v>
      </c>
      <c r="T131" s="401">
        <v>1</v>
      </c>
    </row>
    <row r="132" spans="1:20" s="206" customFormat="1" ht="45">
      <c r="A132" s="326"/>
      <c r="B132" s="318"/>
      <c r="C132" s="318"/>
      <c r="D132" s="318"/>
      <c r="E132" s="318"/>
      <c r="F132" s="318"/>
      <c r="G132" s="313"/>
      <c r="H132" s="318"/>
      <c r="I132" s="318"/>
      <c r="J132" s="216" t="s">
        <v>231</v>
      </c>
      <c r="K132" s="241" t="s">
        <v>837</v>
      </c>
      <c r="L132" s="216">
        <v>3</v>
      </c>
      <c r="M132" s="263" t="s">
        <v>535</v>
      </c>
      <c r="N132" s="212">
        <f>26*0.333333333333333*2</f>
        <v>17.333333333333314</v>
      </c>
      <c r="O132" s="213">
        <v>1</v>
      </c>
      <c r="P132" s="213" t="s">
        <v>400</v>
      </c>
      <c r="Q132" s="214">
        <v>5.28</v>
      </c>
      <c r="R132" s="391">
        <v>22.88</v>
      </c>
      <c r="S132" s="391">
        <v>22.88</v>
      </c>
      <c r="T132" s="393">
        <v>1</v>
      </c>
    </row>
    <row r="133" spans="1:20" s="206" customFormat="1" ht="45.75" thickBot="1">
      <c r="A133" s="323"/>
      <c r="B133" s="324"/>
      <c r="C133" s="324"/>
      <c r="D133" s="324"/>
      <c r="E133" s="324"/>
      <c r="F133" s="324"/>
      <c r="G133" s="325"/>
      <c r="H133" s="324"/>
      <c r="I133" s="324"/>
      <c r="J133" s="218" t="s">
        <v>232</v>
      </c>
      <c r="K133" s="243" t="s">
        <v>374</v>
      </c>
      <c r="L133" s="242">
        <v>10</v>
      </c>
      <c r="M133" s="268" t="s">
        <v>535</v>
      </c>
      <c r="N133" s="212">
        <f>26*0.333333333333333*2</f>
        <v>17.333333333333314</v>
      </c>
      <c r="O133" s="245">
        <v>1</v>
      </c>
      <c r="P133" s="245" t="s">
        <v>400</v>
      </c>
      <c r="Q133" s="251">
        <v>5.28</v>
      </c>
      <c r="R133" s="402">
        <v>40.04</v>
      </c>
      <c r="S133" s="402">
        <v>40.04</v>
      </c>
      <c r="T133" s="403">
        <v>1</v>
      </c>
    </row>
    <row r="134" spans="1:20" s="206" customFormat="1" ht="34.5" customHeight="1" thickTop="1">
      <c r="A134" s="322" t="s">
        <v>738</v>
      </c>
      <c r="B134" s="317"/>
      <c r="C134" s="317" t="s">
        <v>380</v>
      </c>
      <c r="D134" s="317"/>
      <c r="E134" s="317" t="s">
        <v>737</v>
      </c>
      <c r="F134" s="317" t="s">
        <v>727</v>
      </c>
      <c r="G134" s="312" t="s">
        <v>134</v>
      </c>
      <c r="H134" s="317" t="s">
        <v>533</v>
      </c>
      <c r="I134" s="317">
        <v>5</v>
      </c>
      <c r="J134" s="203" t="s">
        <v>234</v>
      </c>
      <c r="K134" s="238" t="s">
        <v>730</v>
      </c>
      <c r="L134" s="237">
        <v>1</v>
      </c>
      <c r="M134" s="120" t="s">
        <v>536</v>
      </c>
      <c r="N134" s="239">
        <f>26*0.333333333333333</f>
        <v>8.666666666666657</v>
      </c>
      <c r="O134" s="240">
        <v>1</v>
      </c>
      <c r="P134" s="240" t="s">
        <v>401</v>
      </c>
      <c r="Q134" s="249">
        <v>9.37</v>
      </c>
      <c r="R134" s="400">
        <v>20.301666666666645</v>
      </c>
      <c r="S134" s="400">
        <v>20.301666666666645</v>
      </c>
      <c r="T134" s="401">
        <v>1</v>
      </c>
    </row>
    <row r="135" spans="1:20" s="206" customFormat="1" ht="45">
      <c r="A135" s="326"/>
      <c r="B135" s="318"/>
      <c r="C135" s="318"/>
      <c r="D135" s="318"/>
      <c r="E135" s="318"/>
      <c r="F135" s="318"/>
      <c r="G135" s="313"/>
      <c r="H135" s="318"/>
      <c r="I135" s="318"/>
      <c r="J135" s="216" t="s">
        <v>235</v>
      </c>
      <c r="K135" s="241" t="s">
        <v>837</v>
      </c>
      <c r="L135" s="216">
        <v>3</v>
      </c>
      <c r="M135" s="263" t="s">
        <v>535</v>
      </c>
      <c r="N135" s="212">
        <f>26*0.333333333333333</f>
        <v>8.666666666666657</v>
      </c>
      <c r="O135" s="213">
        <v>1</v>
      </c>
      <c r="P135" s="213" t="s">
        <v>400</v>
      </c>
      <c r="Q135" s="214">
        <v>9.37</v>
      </c>
      <c r="R135" s="391">
        <v>20.301666666666645</v>
      </c>
      <c r="S135" s="391">
        <v>20.301666666666645</v>
      </c>
      <c r="T135" s="393">
        <v>1</v>
      </c>
    </row>
    <row r="136" spans="1:20" s="206" customFormat="1" ht="45.75" thickBot="1">
      <c r="A136" s="323"/>
      <c r="B136" s="324"/>
      <c r="C136" s="324"/>
      <c r="D136" s="324"/>
      <c r="E136" s="324"/>
      <c r="F136" s="324"/>
      <c r="G136" s="325"/>
      <c r="H136" s="324"/>
      <c r="I136" s="324"/>
      <c r="J136" s="218" t="s">
        <v>236</v>
      </c>
      <c r="K136" s="243" t="s">
        <v>374</v>
      </c>
      <c r="L136" s="242">
        <v>10</v>
      </c>
      <c r="M136" s="268" t="s">
        <v>535</v>
      </c>
      <c r="N136" s="244">
        <f>26*0.333333333333333</f>
        <v>8.666666666666657</v>
      </c>
      <c r="O136" s="245">
        <v>1</v>
      </c>
      <c r="P136" s="245" t="s">
        <v>400</v>
      </c>
      <c r="Q136" s="251">
        <v>9.37</v>
      </c>
      <c r="R136" s="402">
        <v>28.881666666666632</v>
      </c>
      <c r="S136" s="402">
        <v>28.881666666666632</v>
      </c>
      <c r="T136" s="403">
        <v>1</v>
      </c>
    </row>
    <row r="137" spans="1:20" s="206" customFormat="1" ht="34.5" thickTop="1">
      <c r="A137" s="322" t="s">
        <v>738</v>
      </c>
      <c r="B137" s="317"/>
      <c r="C137" s="317" t="s">
        <v>379</v>
      </c>
      <c r="D137" s="317"/>
      <c r="E137" s="317" t="s">
        <v>737</v>
      </c>
      <c r="F137" s="317" t="s">
        <v>727</v>
      </c>
      <c r="G137" s="312" t="s">
        <v>525</v>
      </c>
      <c r="H137" s="317" t="s">
        <v>531</v>
      </c>
      <c r="I137" s="317">
        <v>1</v>
      </c>
      <c r="J137" s="203" t="s">
        <v>526</v>
      </c>
      <c r="K137" s="204" t="s">
        <v>730</v>
      </c>
      <c r="L137" s="203">
        <v>1</v>
      </c>
      <c r="M137" s="120" t="s">
        <v>530</v>
      </c>
      <c r="N137" s="197">
        <v>0</v>
      </c>
      <c r="O137" s="205">
        <v>1</v>
      </c>
      <c r="P137" s="205" t="s">
        <v>401</v>
      </c>
      <c r="Q137" s="201">
        <v>5.28</v>
      </c>
      <c r="R137" s="389">
        <v>0</v>
      </c>
      <c r="S137" s="389">
        <v>0</v>
      </c>
      <c r="T137" s="401">
        <v>1</v>
      </c>
    </row>
    <row r="138" spans="1:20" s="206" customFormat="1" ht="34.5" thickBot="1">
      <c r="A138" s="323"/>
      <c r="B138" s="324"/>
      <c r="C138" s="324"/>
      <c r="D138" s="324"/>
      <c r="E138" s="324"/>
      <c r="F138" s="324"/>
      <c r="G138" s="325"/>
      <c r="H138" s="324"/>
      <c r="I138" s="324"/>
      <c r="J138" s="218" t="s">
        <v>527</v>
      </c>
      <c r="K138" s="243" t="s">
        <v>377</v>
      </c>
      <c r="L138" s="242">
        <v>5</v>
      </c>
      <c r="M138" s="268" t="s">
        <v>530</v>
      </c>
      <c r="N138" s="244">
        <f>+N137</f>
        <v>0</v>
      </c>
      <c r="O138" s="245">
        <v>1</v>
      </c>
      <c r="P138" s="245" t="s">
        <v>400</v>
      </c>
      <c r="Q138" s="250">
        <v>5.28</v>
      </c>
      <c r="R138" s="402">
        <v>0</v>
      </c>
      <c r="S138" s="402">
        <v>0</v>
      </c>
      <c r="T138" s="393">
        <v>0.1</v>
      </c>
    </row>
    <row r="139" spans="1:20" s="206" customFormat="1" ht="34.5" thickTop="1">
      <c r="A139" s="322" t="s">
        <v>738</v>
      </c>
      <c r="B139" s="317"/>
      <c r="C139" s="317" t="s">
        <v>379</v>
      </c>
      <c r="D139" s="317"/>
      <c r="E139" s="317" t="s">
        <v>737</v>
      </c>
      <c r="F139" s="317" t="s">
        <v>727</v>
      </c>
      <c r="G139" s="312" t="s">
        <v>524</v>
      </c>
      <c r="H139" s="317" t="s">
        <v>532</v>
      </c>
      <c r="I139" s="317">
        <v>1</v>
      </c>
      <c r="J139" s="203" t="s">
        <v>528</v>
      </c>
      <c r="K139" s="204" t="s">
        <v>730</v>
      </c>
      <c r="L139" s="203">
        <v>1</v>
      </c>
      <c r="M139" s="120" t="s">
        <v>530</v>
      </c>
      <c r="N139" s="197">
        <v>0</v>
      </c>
      <c r="O139" s="205">
        <v>1</v>
      </c>
      <c r="P139" s="205" t="s">
        <v>401</v>
      </c>
      <c r="Q139" s="201">
        <v>9.37</v>
      </c>
      <c r="R139" s="389">
        <v>0</v>
      </c>
      <c r="S139" s="389">
        <v>0</v>
      </c>
      <c r="T139" s="401">
        <v>1</v>
      </c>
    </row>
    <row r="140" spans="1:20" s="206" customFormat="1" ht="34.5" thickBot="1">
      <c r="A140" s="323"/>
      <c r="B140" s="324"/>
      <c r="C140" s="324"/>
      <c r="D140" s="324"/>
      <c r="E140" s="324"/>
      <c r="F140" s="324"/>
      <c r="G140" s="325"/>
      <c r="H140" s="324"/>
      <c r="I140" s="324"/>
      <c r="J140" s="218" t="s">
        <v>529</v>
      </c>
      <c r="K140" s="243" t="s">
        <v>377</v>
      </c>
      <c r="L140" s="242">
        <v>5</v>
      </c>
      <c r="M140" s="268" t="s">
        <v>530</v>
      </c>
      <c r="N140" s="244">
        <f>+N139</f>
        <v>0</v>
      </c>
      <c r="O140" s="245">
        <v>1</v>
      </c>
      <c r="P140" s="245" t="s">
        <v>400</v>
      </c>
      <c r="Q140" s="250">
        <v>9.37</v>
      </c>
      <c r="R140" s="402">
        <v>0</v>
      </c>
      <c r="S140" s="402">
        <v>0</v>
      </c>
      <c r="T140" s="393">
        <v>0.1</v>
      </c>
    </row>
    <row r="141" spans="1:20" s="206" customFormat="1" ht="23.25" customHeight="1" thickTop="1">
      <c r="A141" s="314" t="s">
        <v>738</v>
      </c>
      <c r="B141" s="310"/>
      <c r="C141" s="310" t="s">
        <v>882</v>
      </c>
      <c r="D141" s="310"/>
      <c r="E141" s="310" t="s">
        <v>737</v>
      </c>
      <c r="F141" s="317" t="s">
        <v>727</v>
      </c>
      <c r="G141" s="308" t="s">
        <v>599</v>
      </c>
      <c r="H141" s="310" t="s">
        <v>522</v>
      </c>
      <c r="I141" s="312">
        <v>3</v>
      </c>
      <c r="J141" s="203" t="s">
        <v>600</v>
      </c>
      <c r="K141" s="204" t="s">
        <v>730</v>
      </c>
      <c r="L141" s="203">
        <v>1</v>
      </c>
      <c r="M141" s="120" t="s">
        <v>520</v>
      </c>
      <c r="N141" s="197">
        <v>0</v>
      </c>
      <c r="O141" s="205">
        <v>1</v>
      </c>
      <c r="P141" s="205" t="s">
        <v>400</v>
      </c>
      <c r="Q141" s="249">
        <v>5.28</v>
      </c>
      <c r="R141" s="389">
        <v>0</v>
      </c>
      <c r="S141" s="389">
        <v>0</v>
      </c>
      <c r="T141" s="390">
        <v>1</v>
      </c>
    </row>
    <row r="142" spans="1:20" s="206" customFormat="1" ht="22.5">
      <c r="A142" s="315"/>
      <c r="B142" s="311"/>
      <c r="C142" s="316"/>
      <c r="D142" s="316"/>
      <c r="E142" s="316"/>
      <c r="F142" s="318"/>
      <c r="G142" s="309"/>
      <c r="H142" s="311"/>
      <c r="I142" s="313"/>
      <c r="J142" s="216" t="s">
        <v>601</v>
      </c>
      <c r="K142" s="259" t="s">
        <v>728</v>
      </c>
      <c r="L142" s="210">
        <v>4</v>
      </c>
      <c r="M142" s="211" t="s">
        <v>521</v>
      </c>
      <c r="N142" s="212">
        <f>+N141</f>
        <v>0</v>
      </c>
      <c r="O142" s="213">
        <v>1</v>
      </c>
      <c r="P142" s="213" t="s">
        <v>400</v>
      </c>
      <c r="Q142" s="214">
        <v>5.28</v>
      </c>
      <c r="R142" s="391">
        <v>0</v>
      </c>
      <c r="S142" s="392">
        <v>0</v>
      </c>
      <c r="T142" s="393">
        <v>1</v>
      </c>
    </row>
    <row r="143" spans="1:20" s="206" customFormat="1" ht="23.25" thickBot="1">
      <c r="A143" s="315"/>
      <c r="B143" s="311"/>
      <c r="C143" s="316"/>
      <c r="D143" s="316"/>
      <c r="E143" s="316"/>
      <c r="F143" s="318"/>
      <c r="G143" s="309"/>
      <c r="H143" s="311"/>
      <c r="I143" s="313"/>
      <c r="J143" s="218" t="s">
        <v>602</v>
      </c>
      <c r="K143" s="217" t="s">
        <v>884</v>
      </c>
      <c r="L143" s="210">
        <v>10</v>
      </c>
      <c r="M143" s="211" t="s">
        <v>521</v>
      </c>
      <c r="N143" s="212">
        <f>+N141</f>
        <v>0</v>
      </c>
      <c r="O143" s="213">
        <v>1</v>
      </c>
      <c r="P143" s="213" t="s">
        <v>400</v>
      </c>
      <c r="Q143" s="214">
        <v>5.28</v>
      </c>
      <c r="R143" s="391">
        <v>0</v>
      </c>
      <c r="S143" s="391">
        <v>0</v>
      </c>
      <c r="T143" s="393">
        <v>1</v>
      </c>
    </row>
    <row r="144" spans="1:20" s="206" customFormat="1" ht="23.25" thickTop="1">
      <c r="A144" s="314" t="s">
        <v>738</v>
      </c>
      <c r="B144" s="310"/>
      <c r="C144" s="310" t="s">
        <v>882</v>
      </c>
      <c r="D144" s="310"/>
      <c r="E144" s="310" t="s">
        <v>737</v>
      </c>
      <c r="F144" s="317" t="s">
        <v>727</v>
      </c>
      <c r="G144" s="308" t="s">
        <v>603</v>
      </c>
      <c r="H144" s="310" t="s">
        <v>523</v>
      </c>
      <c r="I144" s="312">
        <v>3</v>
      </c>
      <c r="J144" s="203" t="s">
        <v>604</v>
      </c>
      <c r="K144" s="204" t="s">
        <v>730</v>
      </c>
      <c r="L144" s="203">
        <v>1</v>
      </c>
      <c r="M144" s="120" t="s">
        <v>520</v>
      </c>
      <c r="N144" s="197">
        <v>0</v>
      </c>
      <c r="O144" s="205">
        <v>1</v>
      </c>
      <c r="P144" s="205" t="s">
        <v>400</v>
      </c>
      <c r="Q144" s="249">
        <v>9.37</v>
      </c>
      <c r="R144" s="389">
        <v>0</v>
      </c>
      <c r="S144" s="389">
        <v>0</v>
      </c>
      <c r="T144" s="390">
        <v>1</v>
      </c>
    </row>
    <row r="145" spans="1:20" s="206" customFormat="1" ht="22.5" customHeight="1">
      <c r="A145" s="315"/>
      <c r="B145" s="311"/>
      <c r="C145" s="316"/>
      <c r="D145" s="316"/>
      <c r="E145" s="316"/>
      <c r="F145" s="318"/>
      <c r="G145" s="309"/>
      <c r="H145" s="311"/>
      <c r="I145" s="313"/>
      <c r="J145" s="216" t="s">
        <v>605</v>
      </c>
      <c r="K145" s="259" t="s">
        <v>728</v>
      </c>
      <c r="L145" s="210">
        <v>4</v>
      </c>
      <c r="M145" s="211" t="s">
        <v>521</v>
      </c>
      <c r="N145" s="212">
        <f>+N144</f>
        <v>0</v>
      </c>
      <c r="O145" s="213">
        <v>1</v>
      </c>
      <c r="P145" s="213" t="s">
        <v>400</v>
      </c>
      <c r="Q145" s="214">
        <v>9.37</v>
      </c>
      <c r="R145" s="391">
        <v>0</v>
      </c>
      <c r="S145" s="392">
        <v>0</v>
      </c>
      <c r="T145" s="393">
        <v>1</v>
      </c>
    </row>
    <row r="146" spans="1:20" s="206" customFormat="1" ht="23.25" thickBot="1">
      <c r="A146" s="315"/>
      <c r="B146" s="311"/>
      <c r="C146" s="316"/>
      <c r="D146" s="316"/>
      <c r="E146" s="316"/>
      <c r="F146" s="318"/>
      <c r="G146" s="309"/>
      <c r="H146" s="311"/>
      <c r="I146" s="313"/>
      <c r="J146" s="218" t="s">
        <v>606</v>
      </c>
      <c r="K146" s="217" t="s">
        <v>884</v>
      </c>
      <c r="L146" s="210">
        <v>10</v>
      </c>
      <c r="M146" s="211" t="s">
        <v>521</v>
      </c>
      <c r="N146" s="212">
        <f>+N144</f>
        <v>0</v>
      </c>
      <c r="O146" s="213">
        <v>1</v>
      </c>
      <c r="P146" s="213" t="s">
        <v>400</v>
      </c>
      <c r="Q146" s="214">
        <v>9.37</v>
      </c>
      <c r="R146" s="391">
        <v>0</v>
      </c>
      <c r="S146" s="391">
        <v>0</v>
      </c>
      <c r="T146" s="393">
        <v>1</v>
      </c>
    </row>
    <row r="147" spans="1:20" s="206" customFormat="1" ht="68.25" thickTop="1">
      <c r="A147" s="314" t="s">
        <v>738</v>
      </c>
      <c r="B147" s="310"/>
      <c r="C147" s="310" t="s">
        <v>885</v>
      </c>
      <c r="D147" s="310"/>
      <c r="E147" s="310" t="s">
        <v>737</v>
      </c>
      <c r="F147" s="317" t="s">
        <v>727</v>
      </c>
      <c r="G147" s="308" t="s">
        <v>97</v>
      </c>
      <c r="H147" s="310" t="s">
        <v>886</v>
      </c>
      <c r="I147" s="312">
        <v>3</v>
      </c>
      <c r="J147" s="203" t="s">
        <v>243</v>
      </c>
      <c r="K147" s="204" t="s">
        <v>730</v>
      </c>
      <c r="L147" s="203">
        <v>1</v>
      </c>
      <c r="M147" s="264" t="s">
        <v>102</v>
      </c>
      <c r="N147" s="197">
        <v>10</v>
      </c>
      <c r="O147" s="205">
        <v>1</v>
      </c>
      <c r="P147" s="205" t="s">
        <v>401</v>
      </c>
      <c r="Q147" s="201">
        <v>9.37</v>
      </c>
      <c r="R147" s="389">
        <v>46.85</v>
      </c>
      <c r="S147" s="389">
        <v>46.85</v>
      </c>
      <c r="T147" s="390">
        <v>1</v>
      </c>
    </row>
    <row r="148" spans="1:20" s="206" customFormat="1" ht="67.5">
      <c r="A148" s="315"/>
      <c r="B148" s="311"/>
      <c r="C148" s="316"/>
      <c r="D148" s="316"/>
      <c r="E148" s="316"/>
      <c r="F148" s="318"/>
      <c r="G148" s="309"/>
      <c r="H148" s="311"/>
      <c r="I148" s="313"/>
      <c r="J148" s="216" t="s">
        <v>244</v>
      </c>
      <c r="K148" s="259" t="s">
        <v>887</v>
      </c>
      <c r="L148" s="210">
        <v>4</v>
      </c>
      <c r="M148" s="263" t="s">
        <v>102</v>
      </c>
      <c r="N148" s="212">
        <v>10</v>
      </c>
      <c r="O148" s="213">
        <v>1</v>
      </c>
      <c r="P148" s="213" t="s">
        <v>400</v>
      </c>
      <c r="Q148" s="214">
        <v>9.37</v>
      </c>
      <c r="R148" s="391">
        <v>4098</v>
      </c>
      <c r="S148" s="392">
        <v>4098</v>
      </c>
      <c r="T148" s="393">
        <v>1</v>
      </c>
    </row>
    <row r="149" spans="1:20" s="206" customFormat="1" ht="68.25" thickBot="1">
      <c r="A149" s="315"/>
      <c r="B149" s="311"/>
      <c r="C149" s="316"/>
      <c r="D149" s="316"/>
      <c r="E149" s="316"/>
      <c r="F149" s="318"/>
      <c r="G149" s="309"/>
      <c r="H149" s="311"/>
      <c r="I149" s="313"/>
      <c r="J149" s="218" t="s">
        <v>245</v>
      </c>
      <c r="K149" s="217" t="s">
        <v>888</v>
      </c>
      <c r="L149" s="210">
        <v>10</v>
      </c>
      <c r="M149" s="266" t="s">
        <v>102</v>
      </c>
      <c r="N149" s="212">
        <v>10</v>
      </c>
      <c r="O149" s="213">
        <v>1</v>
      </c>
      <c r="P149" s="213" t="s">
        <v>400</v>
      </c>
      <c r="Q149" s="214">
        <v>9.37</v>
      </c>
      <c r="R149" s="391">
        <v>102.55</v>
      </c>
      <c r="S149" s="391">
        <v>102.55</v>
      </c>
      <c r="T149" s="393">
        <v>1</v>
      </c>
    </row>
    <row r="150" spans="1:20" s="206" customFormat="1" ht="34.5" thickTop="1">
      <c r="A150" s="314" t="s">
        <v>738</v>
      </c>
      <c r="B150" s="310"/>
      <c r="C150" s="310" t="s">
        <v>889</v>
      </c>
      <c r="D150" s="310"/>
      <c r="E150" s="310" t="s">
        <v>737</v>
      </c>
      <c r="F150" s="317" t="s">
        <v>727</v>
      </c>
      <c r="G150" s="308" t="s">
        <v>607</v>
      </c>
      <c r="H150" s="310" t="s">
        <v>399</v>
      </c>
      <c r="I150" s="312">
        <v>5</v>
      </c>
      <c r="J150" s="203" t="s">
        <v>608</v>
      </c>
      <c r="K150" s="204" t="s">
        <v>730</v>
      </c>
      <c r="L150" s="203">
        <v>1</v>
      </c>
      <c r="M150" s="120" t="s">
        <v>103</v>
      </c>
      <c r="N150" s="197">
        <v>0</v>
      </c>
      <c r="O150" s="205">
        <v>1</v>
      </c>
      <c r="P150" s="205" t="s">
        <v>401</v>
      </c>
      <c r="Q150" s="201">
        <v>5.28</v>
      </c>
      <c r="R150" s="389">
        <v>0</v>
      </c>
      <c r="S150" s="389">
        <v>0</v>
      </c>
      <c r="T150" s="390">
        <v>1</v>
      </c>
    </row>
    <row r="151" spans="1:20" s="206" customFormat="1" ht="33.75">
      <c r="A151" s="315"/>
      <c r="B151" s="311"/>
      <c r="C151" s="316"/>
      <c r="D151" s="316"/>
      <c r="E151" s="316"/>
      <c r="F151" s="318"/>
      <c r="G151" s="309"/>
      <c r="H151" s="311"/>
      <c r="I151" s="313"/>
      <c r="J151" s="216" t="s">
        <v>609</v>
      </c>
      <c r="K151" s="259" t="s">
        <v>893</v>
      </c>
      <c r="L151" s="210">
        <v>4</v>
      </c>
      <c r="M151" s="211" t="s">
        <v>103</v>
      </c>
      <c r="N151" s="212">
        <v>0</v>
      </c>
      <c r="O151" s="213">
        <v>1</v>
      </c>
      <c r="P151" s="213" t="s">
        <v>400</v>
      </c>
      <c r="Q151" s="214">
        <v>5.28</v>
      </c>
      <c r="R151" s="391">
        <v>0</v>
      </c>
      <c r="S151" s="392">
        <v>0</v>
      </c>
      <c r="T151" s="393">
        <v>1</v>
      </c>
    </row>
    <row r="152" spans="1:20" s="206" customFormat="1" ht="33.75">
      <c r="A152" s="315"/>
      <c r="B152" s="311"/>
      <c r="C152" s="316"/>
      <c r="D152" s="316"/>
      <c r="E152" s="316"/>
      <c r="F152" s="318"/>
      <c r="G152" s="309"/>
      <c r="H152" s="311"/>
      <c r="I152" s="313"/>
      <c r="J152" s="216" t="s">
        <v>610</v>
      </c>
      <c r="K152" s="217" t="s">
        <v>892</v>
      </c>
      <c r="L152" s="210">
        <v>7</v>
      </c>
      <c r="M152" s="211" t="s">
        <v>103</v>
      </c>
      <c r="N152" s="212">
        <v>0</v>
      </c>
      <c r="O152" s="213">
        <v>1</v>
      </c>
      <c r="P152" s="213" t="s">
        <v>400</v>
      </c>
      <c r="Q152" s="214">
        <v>5.28</v>
      </c>
      <c r="R152" s="391">
        <v>0</v>
      </c>
      <c r="S152" s="391">
        <v>0</v>
      </c>
      <c r="T152" s="393">
        <v>1</v>
      </c>
    </row>
    <row r="153" spans="1:20" s="206" customFormat="1" ht="33.75">
      <c r="A153" s="315"/>
      <c r="B153" s="311"/>
      <c r="C153" s="316"/>
      <c r="D153" s="316"/>
      <c r="E153" s="316"/>
      <c r="F153" s="318"/>
      <c r="G153" s="309"/>
      <c r="H153" s="311"/>
      <c r="I153" s="313"/>
      <c r="J153" s="216" t="s">
        <v>611</v>
      </c>
      <c r="K153" s="217" t="s">
        <v>891</v>
      </c>
      <c r="L153" s="210">
        <v>5</v>
      </c>
      <c r="M153" s="211" t="s">
        <v>103</v>
      </c>
      <c r="N153" s="212">
        <v>0</v>
      </c>
      <c r="O153" s="213">
        <v>1</v>
      </c>
      <c r="P153" s="213" t="s">
        <v>400</v>
      </c>
      <c r="Q153" s="214">
        <v>5.28</v>
      </c>
      <c r="R153" s="394">
        <v>0</v>
      </c>
      <c r="S153" s="391">
        <v>0</v>
      </c>
      <c r="T153" s="393">
        <v>1</v>
      </c>
    </row>
    <row r="154" spans="1:20" s="206" customFormat="1" ht="34.5" thickBot="1">
      <c r="A154" s="315"/>
      <c r="B154" s="311"/>
      <c r="C154" s="316"/>
      <c r="D154" s="316"/>
      <c r="E154" s="316"/>
      <c r="F154" s="318"/>
      <c r="G154" s="309"/>
      <c r="H154" s="311"/>
      <c r="I154" s="313"/>
      <c r="J154" s="218" t="s">
        <v>612</v>
      </c>
      <c r="K154" s="259" t="s">
        <v>519</v>
      </c>
      <c r="L154" s="210">
        <v>10</v>
      </c>
      <c r="M154" s="211" t="s">
        <v>103</v>
      </c>
      <c r="N154" s="212">
        <v>0</v>
      </c>
      <c r="O154" s="213">
        <v>1</v>
      </c>
      <c r="P154" s="213" t="s">
        <v>400</v>
      </c>
      <c r="Q154" s="214">
        <v>5.28</v>
      </c>
      <c r="R154" s="394">
        <v>0</v>
      </c>
      <c r="S154" s="391">
        <v>0</v>
      </c>
      <c r="T154" s="393">
        <v>1</v>
      </c>
    </row>
    <row r="155" spans="1:20" s="206" customFormat="1" ht="34.5" thickTop="1">
      <c r="A155" s="314" t="s">
        <v>738</v>
      </c>
      <c r="B155" s="310"/>
      <c r="C155" s="310" t="s">
        <v>889</v>
      </c>
      <c r="D155" s="310"/>
      <c r="E155" s="310" t="s">
        <v>737</v>
      </c>
      <c r="F155" s="317" t="s">
        <v>727</v>
      </c>
      <c r="G155" s="308" t="s">
        <v>613</v>
      </c>
      <c r="H155" s="310" t="s">
        <v>37</v>
      </c>
      <c r="I155" s="312">
        <v>5</v>
      </c>
      <c r="J155" s="203" t="s">
        <v>614</v>
      </c>
      <c r="K155" s="204" t="s">
        <v>730</v>
      </c>
      <c r="L155" s="203">
        <v>1</v>
      </c>
      <c r="M155" s="120" t="s">
        <v>104</v>
      </c>
      <c r="N155" s="197">
        <v>3</v>
      </c>
      <c r="O155" s="205">
        <v>1</v>
      </c>
      <c r="P155" s="205" t="s">
        <v>401</v>
      </c>
      <c r="Q155" s="201">
        <v>9.37</v>
      </c>
      <c r="R155" s="389">
        <v>7.0275</v>
      </c>
      <c r="S155" s="389">
        <v>7.0275</v>
      </c>
      <c r="T155" s="390">
        <v>1</v>
      </c>
    </row>
    <row r="156" spans="1:20" s="206" customFormat="1" ht="33.75">
      <c r="A156" s="315"/>
      <c r="B156" s="311"/>
      <c r="C156" s="316"/>
      <c r="D156" s="316"/>
      <c r="E156" s="316"/>
      <c r="F156" s="318"/>
      <c r="G156" s="309"/>
      <c r="H156" s="311"/>
      <c r="I156" s="313"/>
      <c r="J156" s="216" t="s">
        <v>615</v>
      </c>
      <c r="K156" s="259" t="s">
        <v>893</v>
      </c>
      <c r="L156" s="210">
        <v>4</v>
      </c>
      <c r="M156" s="211" t="s">
        <v>103</v>
      </c>
      <c r="N156" s="212">
        <v>3</v>
      </c>
      <c r="O156" s="213">
        <v>1</v>
      </c>
      <c r="P156" s="213" t="s">
        <v>400</v>
      </c>
      <c r="Q156" s="214">
        <v>9.37</v>
      </c>
      <c r="R156" s="391">
        <v>122.94</v>
      </c>
      <c r="S156" s="392">
        <v>122.94</v>
      </c>
      <c r="T156" s="393">
        <v>1</v>
      </c>
    </row>
    <row r="157" spans="1:20" s="206" customFormat="1" ht="33.75">
      <c r="A157" s="315"/>
      <c r="B157" s="311"/>
      <c r="C157" s="316"/>
      <c r="D157" s="316"/>
      <c r="E157" s="316"/>
      <c r="F157" s="318"/>
      <c r="G157" s="309"/>
      <c r="H157" s="311"/>
      <c r="I157" s="313"/>
      <c r="J157" s="216" t="s">
        <v>616</v>
      </c>
      <c r="K157" s="217" t="s">
        <v>892</v>
      </c>
      <c r="L157" s="210">
        <v>7</v>
      </c>
      <c r="M157" s="211" t="s">
        <v>103</v>
      </c>
      <c r="N157" s="212">
        <v>3</v>
      </c>
      <c r="O157" s="213">
        <v>1</v>
      </c>
      <c r="P157" s="213" t="s">
        <v>400</v>
      </c>
      <c r="Q157" s="214">
        <v>9.37</v>
      </c>
      <c r="R157" s="391">
        <v>56.22</v>
      </c>
      <c r="S157" s="391">
        <v>56.22</v>
      </c>
      <c r="T157" s="393">
        <v>1</v>
      </c>
    </row>
    <row r="158" spans="1:20" s="206" customFormat="1" ht="33.75">
      <c r="A158" s="315"/>
      <c r="B158" s="311"/>
      <c r="C158" s="316"/>
      <c r="D158" s="316"/>
      <c r="E158" s="316"/>
      <c r="F158" s="318"/>
      <c r="G158" s="309"/>
      <c r="H158" s="311"/>
      <c r="I158" s="313"/>
      <c r="J158" s="216" t="s">
        <v>617</v>
      </c>
      <c r="K158" s="217" t="s">
        <v>891</v>
      </c>
      <c r="L158" s="210">
        <v>5</v>
      </c>
      <c r="M158" s="211" t="s">
        <v>103</v>
      </c>
      <c r="N158" s="212">
        <v>3</v>
      </c>
      <c r="O158" s="213">
        <v>1</v>
      </c>
      <c r="P158" s="213" t="s">
        <v>400</v>
      </c>
      <c r="Q158" s="214">
        <v>9.37</v>
      </c>
      <c r="R158" s="394">
        <v>9000</v>
      </c>
      <c r="S158" s="391">
        <v>9000</v>
      </c>
      <c r="T158" s="393">
        <v>1</v>
      </c>
    </row>
    <row r="159" spans="1:20" s="206" customFormat="1" ht="34.5" thickBot="1">
      <c r="A159" s="315"/>
      <c r="B159" s="311"/>
      <c r="C159" s="316"/>
      <c r="D159" s="316"/>
      <c r="E159" s="316"/>
      <c r="F159" s="318"/>
      <c r="G159" s="309"/>
      <c r="H159" s="311"/>
      <c r="I159" s="313"/>
      <c r="J159" s="218" t="s">
        <v>618</v>
      </c>
      <c r="K159" s="259" t="s">
        <v>519</v>
      </c>
      <c r="L159" s="210">
        <v>10</v>
      </c>
      <c r="M159" s="211" t="s">
        <v>103</v>
      </c>
      <c r="N159" s="212">
        <v>3</v>
      </c>
      <c r="O159" s="213">
        <v>1</v>
      </c>
      <c r="P159" s="213" t="s">
        <v>400</v>
      </c>
      <c r="Q159" s="214">
        <v>9.37</v>
      </c>
      <c r="R159" s="394">
        <v>23.7375</v>
      </c>
      <c r="S159" s="391">
        <v>23.7375</v>
      </c>
      <c r="T159" s="393">
        <v>1</v>
      </c>
    </row>
    <row r="160" spans="1:20" s="206" customFormat="1" ht="34.5" thickTop="1">
      <c r="A160" s="314" t="s">
        <v>738</v>
      </c>
      <c r="B160" s="310"/>
      <c r="C160" s="310" t="s">
        <v>889</v>
      </c>
      <c r="D160" s="310"/>
      <c r="E160" s="310" t="s">
        <v>737</v>
      </c>
      <c r="F160" s="317" t="s">
        <v>727</v>
      </c>
      <c r="G160" s="308" t="s">
        <v>64</v>
      </c>
      <c r="H160" s="310" t="s">
        <v>890</v>
      </c>
      <c r="I160" s="312">
        <v>10</v>
      </c>
      <c r="J160" s="203" t="s">
        <v>619</v>
      </c>
      <c r="K160" s="204" t="s">
        <v>893</v>
      </c>
      <c r="L160" s="203">
        <v>4</v>
      </c>
      <c r="M160" s="120" t="s">
        <v>518</v>
      </c>
      <c r="N160" s="197">
        <v>3</v>
      </c>
      <c r="O160" s="205">
        <v>1</v>
      </c>
      <c r="P160" s="205" t="s">
        <v>400</v>
      </c>
      <c r="Q160" s="201">
        <v>9.37</v>
      </c>
      <c r="R160" s="389">
        <v>28.11</v>
      </c>
      <c r="S160" s="389">
        <v>2.811</v>
      </c>
      <c r="T160" s="390">
        <v>0.1</v>
      </c>
    </row>
    <row r="161" spans="1:20" s="206" customFormat="1" ht="34.5" thickBot="1">
      <c r="A161" s="315"/>
      <c r="B161" s="311"/>
      <c r="C161" s="316"/>
      <c r="D161" s="316"/>
      <c r="E161" s="316"/>
      <c r="F161" s="318"/>
      <c r="G161" s="309"/>
      <c r="H161" s="311"/>
      <c r="I161" s="313"/>
      <c r="J161" s="218" t="s">
        <v>620</v>
      </c>
      <c r="K161" s="259" t="s">
        <v>894</v>
      </c>
      <c r="L161" s="210">
        <v>7</v>
      </c>
      <c r="M161" s="211" t="s">
        <v>518</v>
      </c>
      <c r="N161" s="212">
        <v>3</v>
      </c>
      <c r="O161" s="213">
        <v>1</v>
      </c>
      <c r="P161" s="213" t="s">
        <v>400</v>
      </c>
      <c r="Q161" s="214">
        <v>9.37</v>
      </c>
      <c r="R161" s="391">
        <v>57.63</v>
      </c>
      <c r="S161" s="392">
        <v>5.763</v>
      </c>
      <c r="T161" s="393">
        <v>0.1</v>
      </c>
    </row>
    <row r="162" spans="1:20" s="206" customFormat="1" ht="36.75" customHeight="1" thickTop="1">
      <c r="A162" s="314" t="s">
        <v>738</v>
      </c>
      <c r="B162" s="310"/>
      <c r="C162" s="310" t="s">
        <v>895</v>
      </c>
      <c r="D162" s="310"/>
      <c r="E162" s="310" t="s">
        <v>737</v>
      </c>
      <c r="F162" s="317" t="s">
        <v>727</v>
      </c>
      <c r="G162" s="308" t="s">
        <v>456</v>
      </c>
      <c r="H162" s="310" t="s">
        <v>514</v>
      </c>
      <c r="I162" s="312">
        <v>2</v>
      </c>
      <c r="J162" s="203" t="s">
        <v>489</v>
      </c>
      <c r="K162" s="204" t="s">
        <v>896</v>
      </c>
      <c r="L162" s="203">
        <v>10</v>
      </c>
      <c r="M162" s="120" t="s">
        <v>516</v>
      </c>
      <c r="N162" s="197">
        <v>100</v>
      </c>
      <c r="O162" s="205">
        <v>1</v>
      </c>
      <c r="P162" s="205" t="s">
        <v>400</v>
      </c>
      <c r="Q162" s="201">
        <v>5.28</v>
      </c>
      <c r="R162" s="389">
        <v>306</v>
      </c>
      <c r="S162" s="389">
        <v>214.2</v>
      </c>
      <c r="T162" s="390">
        <v>0.7</v>
      </c>
    </row>
    <row r="163" spans="1:20" s="206" customFormat="1" ht="36.75" customHeight="1" thickBot="1">
      <c r="A163" s="319"/>
      <c r="B163" s="320"/>
      <c r="C163" s="320"/>
      <c r="D163" s="320"/>
      <c r="E163" s="320"/>
      <c r="F163" s="318"/>
      <c r="G163" s="321"/>
      <c r="H163" s="320"/>
      <c r="I163" s="313"/>
      <c r="J163" s="216" t="s">
        <v>490</v>
      </c>
      <c r="K163" s="259" t="s">
        <v>517</v>
      </c>
      <c r="L163" s="210">
        <v>11</v>
      </c>
      <c r="M163" s="266" t="s">
        <v>516</v>
      </c>
      <c r="N163" s="247">
        <v>100</v>
      </c>
      <c r="O163" s="248">
        <v>1</v>
      </c>
      <c r="P163" s="248" t="s">
        <v>400</v>
      </c>
      <c r="Q163" s="220">
        <v>9.37</v>
      </c>
      <c r="R163" s="394">
        <v>984</v>
      </c>
      <c r="S163" s="395">
        <v>688.8</v>
      </c>
      <c r="T163" s="399">
        <v>0.7</v>
      </c>
    </row>
    <row r="164" spans="1:20" s="206" customFormat="1" ht="64.5" customHeight="1" thickTop="1">
      <c r="A164" s="314" t="s">
        <v>738</v>
      </c>
      <c r="B164" s="310"/>
      <c r="C164" s="310" t="s">
        <v>895</v>
      </c>
      <c r="D164" s="310"/>
      <c r="E164" s="310" t="s">
        <v>737</v>
      </c>
      <c r="F164" s="317" t="s">
        <v>727</v>
      </c>
      <c r="G164" s="308" t="s">
        <v>457</v>
      </c>
      <c r="H164" s="310" t="s">
        <v>513</v>
      </c>
      <c r="I164" s="312">
        <v>2</v>
      </c>
      <c r="J164" s="203" t="s">
        <v>491</v>
      </c>
      <c r="K164" s="204" t="s">
        <v>896</v>
      </c>
      <c r="L164" s="203">
        <v>10</v>
      </c>
      <c r="M164" s="120" t="s">
        <v>515</v>
      </c>
      <c r="N164" s="197">
        <v>50</v>
      </c>
      <c r="O164" s="205">
        <v>1</v>
      </c>
      <c r="P164" s="205" t="s">
        <v>400</v>
      </c>
      <c r="Q164" s="201">
        <v>9.37</v>
      </c>
      <c r="R164" s="389">
        <v>255.25</v>
      </c>
      <c r="S164" s="389">
        <v>178.675</v>
      </c>
      <c r="T164" s="390">
        <v>0.7</v>
      </c>
    </row>
    <row r="165" spans="1:20" s="206" customFormat="1" ht="45.75" thickBot="1">
      <c r="A165" s="319"/>
      <c r="B165" s="320"/>
      <c r="C165" s="320"/>
      <c r="D165" s="320"/>
      <c r="E165" s="320"/>
      <c r="F165" s="318"/>
      <c r="G165" s="321"/>
      <c r="H165" s="320"/>
      <c r="I165" s="313"/>
      <c r="J165" s="216" t="s">
        <v>492</v>
      </c>
      <c r="K165" s="259" t="s">
        <v>517</v>
      </c>
      <c r="L165" s="210">
        <v>11</v>
      </c>
      <c r="M165" s="266" t="s">
        <v>515</v>
      </c>
      <c r="N165" s="247">
        <v>50</v>
      </c>
      <c r="O165" s="248">
        <v>1</v>
      </c>
      <c r="P165" s="248" t="s">
        <v>400</v>
      </c>
      <c r="Q165" s="220">
        <v>9.37</v>
      </c>
      <c r="R165" s="394">
        <v>492</v>
      </c>
      <c r="S165" s="395">
        <v>344.4</v>
      </c>
      <c r="T165" s="399">
        <v>0.7</v>
      </c>
    </row>
    <row r="166" spans="1:20" s="206" customFormat="1" ht="28.5" customHeight="1" thickTop="1">
      <c r="A166" s="322" t="s">
        <v>738</v>
      </c>
      <c r="B166" s="317"/>
      <c r="C166" s="317" t="s">
        <v>378</v>
      </c>
      <c r="D166" s="317"/>
      <c r="E166" s="317" t="s">
        <v>737</v>
      </c>
      <c r="F166" s="317" t="s">
        <v>727</v>
      </c>
      <c r="G166" s="312" t="s">
        <v>621</v>
      </c>
      <c r="H166" s="317" t="s">
        <v>349</v>
      </c>
      <c r="I166" s="312">
        <v>3</v>
      </c>
      <c r="J166" s="203" t="s">
        <v>622</v>
      </c>
      <c r="K166" s="204" t="s">
        <v>730</v>
      </c>
      <c r="L166" s="203">
        <v>1</v>
      </c>
      <c r="M166" s="120" t="s">
        <v>389</v>
      </c>
      <c r="N166" s="197">
        <v>0</v>
      </c>
      <c r="O166" s="205">
        <v>1</v>
      </c>
      <c r="P166" s="205" t="s">
        <v>401</v>
      </c>
      <c r="Q166" s="201">
        <v>5.28</v>
      </c>
      <c r="R166" s="389">
        <v>0</v>
      </c>
      <c r="S166" s="389">
        <v>0</v>
      </c>
      <c r="T166" s="390">
        <v>1</v>
      </c>
    </row>
    <row r="167" spans="1:20" s="206" customFormat="1" ht="22.5">
      <c r="A167" s="326"/>
      <c r="B167" s="318"/>
      <c r="C167" s="318"/>
      <c r="D167" s="318"/>
      <c r="E167" s="318"/>
      <c r="F167" s="318"/>
      <c r="G167" s="313"/>
      <c r="H167" s="318"/>
      <c r="I167" s="313"/>
      <c r="J167" s="216" t="s">
        <v>623</v>
      </c>
      <c r="K167" s="241" t="s">
        <v>384</v>
      </c>
      <c r="L167" s="216">
        <v>3</v>
      </c>
      <c r="M167" s="263" t="s">
        <v>389</v>
      </c>
      <c r="N167" s="212">
        <v>0</v>
      </c>
      <c r="O167" s="213">
        <v>1</v>
      </c>
      <c r="P167" s="213" t="s">
        <v>400</v>
      </c>
      <c r="Q167" s="214">
        <v>5.28</v>
      </c>
      <c r="R167" s="391">
        <v>0</v>
      </c>
      <c r="S167" s="391">
        <v>0</v>
      </c>
      <c r="T167" s="393">
        <v>1</v>
      </c>
    </row>
    <row r="168" spans="1:20" s="206" customFormat="1" ht="23.25" thickBot="1">
      <c r="A168" s="323"/>
      <c r="B168" s="324"/>
      <c r="C168" s="324"/>
      <c r="D168" s="324"/>
      <c r="E168" s="324"/>
      <c r="F168" s="324"/>
      <c r="G168" s="325"/>
      <c r="H168" s="324"/>
      <c r="I168" s="325"/>
      <c r="J168" s="218" t="s">
        <v>624</v>
      </c>
      <c r="K168" s="246" t="s">
        <v>385</v>
      </c>
      <c r="L168" s="218">
        <v>10</v>
      </c>
      <c r="M168" s="270" t="s">
        <v>389</v>
      </c>
      <c r="N168" s="232">
        <v>0</v>
      </c>
      <c r="O168" s="230">
        <v>1</v>
      </c>
      <c r="P168" s="230" t="s">
        <v>400</v>
      </c>
      <c r="Q168" s="219">
        <v>5.28</v>
      </c>
      <c r="R168" s="397">
        <v>0</v>
      </c>
      <c r="S168" s="397">
        <v>0</v>
      </c>
      <c r="T168" s="398">
        <v>1</v>
      </c>
    </row>
    <row r="169" spans="1:20" s="206" customFormat="1" ht="28.5" customHeight="1" thickTop="1">
      <c r="A169" s="322" t="s">
        <v>738</v>
      </c>
      <c r="B169" s="317"/>
      <c r="C169" s="317" t="s">
        <v>378</v>
      </c>
      <c r="D169" s="317"/>
      <c r="E169" s="317" t="s">
        <v>737</v>
      </c>
      <c r="F169" s="317" t="s">
        <v>727</v>
      </c>
      <c r="G169" s="312" t="s">
        <v>625</v>
      </c>
      <c r="H169" s="317" t="s">
        <v>352</v>
      </c>
      <c r="I169" s="312">
        <v>3</v>
      </c>
      <c r="J169" s="203" t="s">
        <v>626</v>
      </c>
      <c r="K169" s="204" t="s">
        <v>730</v>
      </c>
      <c r="L169" s="203">
        <v>1</v>
      </c>
      <c r="M169" s="120" t="s">
        <v>390</v>
      </c>
      <c r="N169" s="197">
        <v>0</v>
      </c>
      <c r="O169" s="205">
        <v>1</v>
      </c>
      <c r="P169" s="205" t="s">
        <v>401</v>
      </c>
      <c r="Q169" s="201">
        <v>9.37</v>
      </c>
      <c r="R169" s="389">
        <v>0</v>
      </c>
      <c r="S169" s="389">
        <v>0</v>
      </c>
      <c r="T169" s="390">
        <v>1</v>
      </c>
    </row>
    <row r="170" spans="1:20" s="206" customFormat="1" ht="22.5">
      <c r="A170" s="326"/>
      <c r="B170" s="318"/>
      <c r="C170" s="318"/>
      <c r="D170" s="318"/>
      <c r="E170" s="318"/>
      <c r="F170" s="318"/>
      <c r="G170" s="313"/>
      <c r="H170" s="318"/>
      <c r="I170" s="313"/>
      <c r="J170" s="216" t="s">
        <v>627</v>
      </c>
      <c r="K170" s="241" t="s">
        <v>384</v>
      </c>
      <c r="L170" s="216">
        <v>3</v>
      </c>
      <c r="M170" s="263" t="s">
        <v>390</v>
      </c>
      <c r="N170" s="212">
        <v>0</v>
      </c>
      <c r="O170" s="213">
        <v>1</v>
      </c>
      <c r="P170" s="213" t="s">
        <v>400</v>
      </c>
      <c r="Q170" s="214">
        <v>9.37</v>
      </c>
      <c r="R170" s="391">
        <v>0</v>
      </c>
      <c r="S170" s="391">
        <v>0</v>
      </c>
      <c r="T170" s="393">
        <v>1</v>
      </c>
    </row>
    <row r="171" spans="1:20" s="206" customFormat="1" ht="23.25" thickBot="1">
      <c r="A171" s="323"/>
      <c r="B171" s="324"/>
      <c r="C171" s="324"/>
      <c r="D171" s="324"/>
      <c r="E171" s="324"/>
      <c r="F171" s="324"/>
      <c r="G171" s="325"/>
      <c r="H171" s="324"/>
      <c r="I171" s="325"/>
      <c r="J171" s="218" t="s">
        <v>628</v>
      </c>
      <c r="K171" s="246" t="s">
        <v>385</v>
      </c>
      <c r="L171" s="218">
        <v>10</v>
      </c>
      <c r="M171" s="270" t="s">
        <v>390</v>
      </c>
      <c r="N171" s="232">
        <v>0</v>
      </c>
      <c r="O171" s="230">
        <v>1</v>
      </c>
      <c r="P171" s="230" t="s">
        <v>400</v>
      </c>
      <c r="Q171" s="219">
        <v>9.37</v>
      </c>
      <c r="R171" s="397">
        <v>0</v>
      </c>
      <c r="S171" s="397">
        <v>0</v>
      </c>
      <c r="T171" s="398">
        <v>1</v>
      </c>
    </row>
    <row r="172" spans="1:20" s="206" customFormat="1" ht="45.75" thickTop="1">
      <c r="A172" s="314" t="s">
        <v>738</v>
      </c>
      <c r="B172" s="310"/>
      <c r="C172" s="310" t="s">
        <v>5</v>
      </c>
      <c r="D172" s="310"/>
      <c r="E172" s="310" t="s">
        <v>737</v>
      </c>
      <c r="F172" s="317" t="s">
        <v>727</v>
      </c>
      <c r="G172" s="308" t="s">
        <v>458</v>
      </c>
      <c r="H172" s="310" t="s">
        <v>908</v>
      </c>
      <c r="I172" s="312">
        <v>14</v>
      </c>
      <c r="J172" s="203" t="s">
        <v>493</v>
      </c>
      <c r="K172" s="204" t="s">
        <v>589</v>
      </c>
      <c r="L172" s="203">
        <v>1</v>
      </c>
      <c r="M172" s="211" t="s">
        <v>590</v>
      </c>
      <c r="N172" s="197">
        <f>N173</f>
        <v>448</v>
      </c>
      <c r="O172" s="205">
        <v>1</v>
      </c>
      <c r="P172" s="205" t="s">
        <v>401</v>
      </c>
      <c r="Q172" s="201">
        <v>9.37</v>
      </c>
      <c r="R172" s="389">
        <v>547187.2</v>
      </c>
      <c r="S172" s="389">
        <v>492468.48</v>
      </c>
      <c r="T172" s="390">
        <v>0.9</v>
      </c>
    </row>
    <row r="173" spans="1:20" s="206" customFormat="1" ht="45">
      <c r="A173" s="315"/>
      <c r="B173" s="311"/>
      <c r="C173" s="316"/>
      <c r="D173" s="316"/>
      <c r="E173" s="316"/>
      <c r="F173" s="318"/>
      <c r="G173" s="309"/>
      <c r="H173" s="311"/>
      <c r="I173" s="313"/>
      <c r="J173" s="216" t="s">
        <v>494</v>
      </c>
      <c r="K173" s="259" t="s">
        <v>906</v>
      </c>
      <c r="L173" s="210">
        <v>4</v>
      </c>
      <c r="M173" s="211" t="s">
        <v>590</v>
      </c>
      <c r="N173" s="212">
        <f>246+22+70+80+30</f>
        <v>448</v>
      </c>
      <c r="O173" s="213">
        <v>1</v>
      </c>
      <c r="P173" s="213" t="s">
        <v>400</v>
      </c>
      <c r="Q173" s="214">
        <v>9.37</v>
      </c>
      <c r="R173" s="391">
        <v>2143.68</v>
      </c>
      <c r="S173" s="392">
        <v>1929.312</v>
      </c>
      <c r="T173" s="393">
        <v>0.9</v>
      </c>
    </row>
    <row r="174" spans="1:20" s="206" customFormat="1" ht="33.75">
      <c r="A174" s="315"/>
      <c r="B174" s="311"/>
      <c r="C174" s="316"/>
      <c r="D174" s="316"/>
      <c r="E174" s="316"/>
      <c r="F174" s="318"/>
      <c r="G174" s="309"/>
      <c r="H174" s="311"/>
      <c r="I174" s="313"/>
      <c r="J174" s="216" t="s">
        <v>495</v>
      </c>
      <c r="K174" s="217" t="s">
        <v>38</v>
      </c>
      <c r="L174" s="210">
        <v>4</v>
      </c>
      <c r="M174" s="211" t="s">
        <v>591</v>
      </c>
      <c r="N174" s="212">
        <f>80+5</f>
        <v>85</v>
      </c>
      <c r="O174" s="213">
        <v>1</v>
      </c>
      <c r="P174" s="213" t="s">
        <v>400</v>
      </c>
      <c r="Q174" s="214">
        <v>9.37</v>
      </c>
      <c r="R174" s="391">
        <v>406.725</v>
      </c>
      <c r="S174" s="391">
        <v>366.0525</v>
      </c>
      <c r="T174" s="393">
        <v>0.9</v>
      </c>
    </row>
    <row r="175" spans="1:20" s="206" customFormat="1" ht="33.75">
      <c r="A175" s="315"/>
      <c r="B175" s="311"/>
      <c r="C175" s="316"/>
      <c r="D175" s="316"/>
      <c r="E175" s="316"/>
      <c r="F175" s="318"/>
      <c r="G175" s="309"/>
      <c r="H175" s="311"/>
      <c r="I175" s="313"/>
      <c r="J175" s="216" t="s">
        <v>629</v>
      </c>
      <c r="K175" s="217" t="s">
        <v>4</v>
      </c>
      <c r="L175" s="210">
        <v>4</v>
      </c>
      <c r="M175" s="211" t="s">
        <v>591</v>
      </c>
      <c r="N175" s="212">
        <f>N174</f>
        <v>85</v>
      </c>
      <c r="O175" s="213">
        <v>1</v>
      </c>
      <c r="P175" s="213" t="s">
        <v>400</v>
      </c>
      <c r="Q175" s="214">
        <v>9.37</v>
      </c>
      <c r="R175" s="394">
        <v>406.725</v>
      </c>
      <c r="S175" s="391">
        <v>366.0525</v>
      </c>
      <c r="T175" s="393">
        <v>0.9</v>
      </c>
    </row>
    <row r="176" spans="1:20" s="206" customFormat="1" ht="33.75">
      <c r="A176" s="315"/>
      <c r="B176" s="311"/>
      <c r="C176" s="316"/>
      <c r="D176" s="316"/>
      <c r="E176" s="316"/>
      <c r="F176" s="318"/>
      <c r="G176" s="309"/>
      <c r="H176" s="311"/>
      <c r="I176" s="313"/>
      <c r="J176" s="216" t="s">
        <v>630</v>
      </c>
      <c r="K176" s="217" t="s">
        <v>907</v>
      </c>
      <c r="L176" s="210">
        <v>3</v>
      </c>
      <c r="M176" s="211" t="s">
        <v>591</v>
      </c>
      <c r="N176" s="212">
        <f>N174</f>
        <v>85</v>
      </c>
      <c r="O176" s="213">
        <v>1</v>
      </c>
      <c r="P176" s="213" t="s">
        <v>400</v>
      </c>
      <c r="Q176" s="214">
        <v>9.37</v>
      </c>
      <c r="R176" s="391">
        <v>406.725</v>
      </c>
      <c r="S176" s="394">
        <v>366.0525</v>
      </c>
      <c r="T176" s="393">
        <v>0.9</v>
      </c>
    </row>
    <row r="177" spans="1:20" s="206" customFormat="1" ht="34.5" thickBot="1">
      <c r="A177" s="304"/>
      <c r="B177" s="302"/>
      <c r="C177" s="344"/>
      <c r="D177" s="344"/>
      <c r="E177" s="344"/>
      <c r="F177" s="324"/>
      <c r="G177" s="346"/>
      <c r="H177" s="302"/>
      <c r="I177" s="325"/>
      <c r="J177" s="218" t="s">
        <v>631</v>
      </c>
      <c r="K177" s="226" t="s">
        <v>43</v>
      </c>
      <c r="L177" s="227">
        <v>10</v>
      </c>
      <c r="M177" s="211" t="s">
        <v>591</v>
      </c>
      <c r="N177" s="228">
        <f>N174</f>
        <v>85</v>
      </c>
      <c r="O177" s="229">
        <v>1</v>
      </c>
      <c r="P177" s="230" t="s">
        <v>400</v>
      </c>
      <c r="Q177" s="219">
        <v>9.37</v>
      </c>
      <c r="R177" s="397">
        <v>762.875</v>
      </c>
      <c r="S177" s="397">
        <v>686.5875</v>
      </c>
      <c r="T177" s="398">
        <v>0.9</v>
      </c>
    </row>
    <row r="178" spans="1:20" s="206" customFormat="1" ht="23.25" thickTop="1">
      <c r="A178" s="314" t="s">
        <v>738</v>
      </c>
      <c r="B178" s="310"/>
      <c r="C178" s="310" t="s">
        <v>5</v>
      </c>
      <c r="D178" s="310"/>
      <c r="E178" s="310" t="s">
        <v>737</v>
      </c>
      <c r="F178" s="317" t="s">
        <v>727</v>
      </c>
      <c r="G178" s="308" t="s">
        <v>67</v>
      </c>
      <c r="H178" s="310" t="s">
        <v>510</v>
      </c>
      <c r="I178" s="312">
        <v>5</v>
      </c>
      <c r="J178" s="203" t="s">
        <v>264</v>
      </c>
      <c r="K178" s="204" t="s">
        <v>1</v>
      </c>
      <c r="L178" s="203">
        <v>5</v>
      </c>
      <c r="M178" s="120" t="s">
        <v>508</v>
      </c>
      <c r="N178" s="197">
        <v>559</v>
      </c>
      <c r="O178" s="205">
        <v>1</v>
      </c>
      <c r="P178" s="205" t="s">
        <v>400</v>
      </c>
      <c r="Q178" s="201">
        <v>9.37</v>
      </c>
      <c r="R178" s="389">
        <v>10475.66</v>
      </c>
      <c r="S178" s="389">
        <v>1047.566</v>
      </c>
      <c r="T178" s="390">
        <v>0.1</v>
      </c>
    </row>
    <row r="179" spans="1:20" s="206" customFormat="1" ht="22.5">
      <c r="A179" s="315"/>
      <c r="B179" s="311"/>
      <c r="C179" s="316"/>
      <c r="D179" s="316"/>
      <c r="E179" s="316"/>
      <c r="F179" s="318"/>
      <c r="G179" s="309"/>
      <c r="H179" s="311"/>
      <c r="I179" s="313"/>
      <c r="J179" s="216" t="s">
        <v>265</v>
      </c>
      <c r="K179" s="259" t="s">
        <v>512</v>
      </c>
      <c r="L179" s="210">
        <v>5</v>
      </c>
      <c r="M179" s="211" t="s">
        <v>508</v>
      </c>
      <c r="N179" s="212">
        <v>559</v>
      </c>
      <c r="O179" s="213">
        <v>1</v>
      </c>
      <c r="P179" s="213" t="s">
        <v>400</v>
      </c>
      <c r="Q179" s="214">
        <v>9.37</v>
      </c>
      <c r="R179" s="391">
        <v>63273.21</v>
      </c>
      <c r="S179" s="392">
        <v>6327.321</v>
      </c>
      <c r="T179" s="393">
        <v>0.1</v>
      </c>
    </row>
    <row r="180" spans="1:20" s="206" customFormat="1" ht="23.25" thickBot="1">
      <c r="A180" s="315"/>
      <c r="B180" s="311"/>
      <c r="C180" s="316"/>
      <c r="D180" s="316"/>
      <c r="E180" s="316"/>
      <c r="F180" s="318"/>
      <c r="G180" s="309"/>
      <c r="H180" s="311"/>
      <c r="I180" s="313"/>
      <c r="J180" s="218" t="s">
        <v>266</v>
      </c>
      <c r="K180" s="217" t="s">
        <v>509</v>
      </c>
      <c r="L180" s="210">
        <v>10</v>
      </c>
      <c r="M180" s="211" t="s">
        <v>508</v>
      </c>
      <c r="N180" s="212">
        <v>559</v>
      </c>
      <c r="O180" s="213">
        <v>1</v>
      </c>
      <c r="P180" s="213" t="s">
        <v>400</v>
      </c>
      <c r="Q180" s="214">
        <v>9.37</v>
      </c>
      <c r="R180" s="391">
        <v>1516.2875</v>
      </c>
      <c r="S180" s="391">
        <v>151.62875</v>
      </c>
      <c r="T180" s="393">
        <v>0.1</v>
      </c>
    </row>
    <row r="181" spans="1:20" s="206" customFormat="1" ht="34.5" thickTop="1">
      <c r="A181" s="322" t="s">
        <v>738</v>
      </c>
      <c r="B181" s="317"/>
      <c r="C181" s="317" t="s">
        <v>382</v>
      </c>
      <c r="D181" s="317"/>
      <c r="E181" s="317" t="s">
        <v>737</v>
      </c>
      <c r="F181" s="317" t="s">
        <v>727</v>
      </c>
      <c r="G181" s="312" t="s">
        <v>68</v>
      </c>
      <c r="H181" s="317" t="s">
        <v>511</v>
      </c>
      <c r="I181" s="317">
        <v>5</v>
      </c>
      <c r="J181" s="237" t="s">
        <v>270</v>
      </c>
      <c r="K181" s="238" t="s">
        <v>394</v>
      </c>
      <c r="L181" s="237">
        <v>4</v>
      </c>
      <c r="M181" s="264" t="s">
        <v>507</v>
      </c>
      <c r="N181" s="239">
        <v>60</v>
      </c>
      <c r="O181" s="240">
        <v>1</v>
      </c>
      <c r="P181" s="240" t="s">
        <v>400</v>
      </c>
      <c r="Q181" s="201">
        <v>9.37</v>
      </c>
      <c r="R181" s="400">
        <v>2248.8</v>
      </c>
      <c r="S181" s="400">
        <v>224.88</v>
      </c>
      <c r="T181" s="401">
        <v>0.1</v>
      </c>
    </row>
    <row r="182" spans="1:20" s="206" customFormat="1" ht="33.75">
      <c r="A182" s="326"/>
      <c r="B182" s="318"/>
      <c r="C182" s="318"/>
      <c r="D182" s="318"/>
      <c r="E182" s="318"/>
      <c r="F182" s="318"/>
      <c r="G182" s="313"/>
      <c r="H182" s="318"/>
      <c r="I182" s="318"/>
      <c r="J182" s="216" t="s">
        <v>271</v>
      </c>
      <c r="K182" s="241" t="s">
        <v>395</v>
      </c>
      <c r="L182" s="216">
        <v>5</v>
      </c>
      <c r="M182" s="263" t="s">
        <v>507</v>
      </c>
      <c r="N182" s="212">
        <v>60</v>
      </c>
      <c r="O182" s="213">
        <v>1</v>
      </c>
      <c r="P182" s="213" t="s">
        <v>401</v>
      </c>
      <c r="Q182" s="214">
        <v>9.37</v>
      </c>
      <c r="R182" s="391">
        <v>22848</v>
      </c>
      <c r="S182" s="391">
        <v>2284.8</v>
      </c>
      <c r="T182" s="393">
        <v>0.1</v>
      </c>
    </row>
    <row r="183" spans="1:20" s="206" customFormat="1" ht="33.75">
      <c r="A183" s="326"/>
      <c r="B183" s="318"/>
      <c r="C183" s="318"/>
      <c r="D183" s="318"/>
      <c r="E183" s="318"/>
      <c r="F183" s="318"/>
      <c r="G183" s="313"/>
      <c r="H183" s="318"/>
      <c r="I183" s="318"/>
      <c r="J183" s="216" t="s">
        <v>272</v>
      </c>
      <c r="K183" s="241" t="s">
        <v>397</v>
      </c>
      <c r="L183" s="216">
        <v>3</v>
      </c>
      <c r="M183" s="263" t="s">
        <v>507</v>
      </c>
      <c r="N183" s="212">
        <v>60</v>
      </c>
      <c r="O183" s="213">
        <v>1</v>
      </c>
      <c r="P183" s="213" t="s">
        <v>401</v>
      </c>
      <c r="Q183" s="214">
        <v>9.37</v>
      </c>
      <c r="R183" s="391">
        <v>1350090</v>
      </c>
      <c r="S183" s="391">
        <v>135009</v>
      </c>
      <c r="T183" s="393">
        <v>0.1</v>
      </c>
    </row>
    <row r="184" spans="1:20" s="206" customFormat="1" ht="34.5" thickBot="1">
      <c r="A184" s="323"/>
      <c r="B184" s="324"/>
      <c r="C184" s="324"/>
      <c r="D184" s="324"/>
      <c r="E184" s="324"/>
      <c r="F184" s="324"/>
      <c r="G184" s="325"/>
      <c r="H184" s="324"/>
      <c r="I184" s="324"/>
      <c r="J184" s="242" t="s">
        <v>632</v>
      </c>
      <c r="K184" s="243" t="s">
        <v>398</v>
      </c>
      <c r="L184" s="242">
        <v>10</v>
      </c>
      <c r="M184" s="268" t="s">
        <v>507</v>
      </c>
      <c r="N184" s="244">
        <v>60</v>
      </c>
      <c r="O184" s="245">
        <v>1</v>
      </c>
      <c r="P184" s="245" t="s">
        <v>400</v>
      </c>
      <c r="Q184" s="214">
        <v>9.37</v>
      </c>
      <c r="R184" s="402">
        <v>949.5</v>
      </c>
      <c r="S184" s="402">
        <v>94.95</v>
      </c>
      <c r="T184" s="403">
        <v>0.1</v>
      </c>
    </row>
    <row r="185" spans="1:20" s="206" customFormat="1" ht="26.25" customHeight="1" thickTop="1">
      <c r="A185" s="314" t="s">
        <v>738</v>
      </c>
      <c r="B185" s="310" t="s">
        <v>899</v>
      </c>
      <c r="C185" s="310" t="s">
        <v>8</v>
      </c>
      <c r="D185" s="310"/>
      <c r="E185" s="310" t="s">
        <v>737</v>
      </c>
      <c r="F185" s="317" t="s">
        <v>727</v>
      </c>
      <c r="G185" s="308" t="s">
        <v>69</v>
      </c>
      <c r="H185" s="310" t="s">
        <v>506</v>
      </c>
      <c r="I185" s="312">
        <v>8</v>
      </c>
      <c r="J185" s="203" t="s">
        <v>273</v>
      </c>
      <c r="K185" s="204" t="s">
        <v>730</v>
      </c>
      <c r="L185" s="203">
        <v>1</v>
      </c>
      <c r="M185" s="120" t="s">
        <v>108</v>
      </c>
      <c r="N185" s="197">
        <v>4</v>
      </c>
      <c r="O185" s="205">
        <v>1</v>
      </c>
      <c r="P185" s="205" t="s">
        <v>400</v>
      </c>
      <c r="Q185" s="201">
        <v>9.37</v>
      </c>
      <c r="R185" s="389">
        <v>37.48</v>
      </c>
      <c r="S185" s="389">
        <v>37.48</v>
      </c>
      <c r="T185" s="390">
        <v>1</v>
      </c>
    </row>
    <row r="186" spans="1:20" s="206" customFormat="1" ht="33.75">
      <c r="A186" s="315"/>
      <c r="B186" s="311"/>
      <c r="C186" s="316"/>
      <c r="D186" s="316"/>
      <c r="E186" s="316"/>
      <c r="F186" s="318"/>
      <c r="G186" s="309"/>
      <c r="H186" s="311"/>
      <c r="I186" s="313"/>
      <c r="J186" s="216" t="s">
        <v>274</v>
      </c>
      <c r="K186" s="259" t="s">
        <v>502</v>
      </c>
      <c r="L186" s="210">
        <v>3</v>
      </c>
      <c r="M186" s="211" t="s">
        <v>109</v>
      </c>
      <c r="N186" s="212">
        <v>4</v>
      </c>
      <c r="O186" s="213">
        <v>1</v>
      </c>
      <c r="P186" s="213" t="s">
        <v>400</v>
      </c>
      <c r="Q186" s="214">
        <v>9.37</v>
      </c>
      <c r="R186" s="391">
        <v>6196.96</v>
      </c>
      <c r="S186" s="392">
        <v>6196.96</v>
      </c>
      <c r="T186" s="393">
        <v>1</v>
      </c>
    </row>
    <row r="187" spans="1:20" s="206" customFormat="1" ht="23.25" thickBot="1">
      <c r="A187" s="315"/>
      <c r="B187" s="311"/>
      <c r="C187" s="316"/>
      <c r="D187" s="316"/>
      <c r="E187" s="316"/>
      <c r="F187" s="318"/>
      <c r="G187" s="309"/>
      <c r="H187" s="311"/>
      <c r="I187" s="313"/>
      <c r="J187" s="218" t="s">
        <v>275</v>
      </c>
      <c r="K187" s="217" t="s">
        <v>11</v>
      </c>
      <c r="L187" s="210">
        <v>10</v>
      </c>
      <c r="M187" s="211" t="s">
        <v>109</v>
      </c>
      <c r="N187" s="212">
        <v>4</v>
      </c>
      <c r="O187" s="213">
        <v>1</v>
      </c>
      <c r="P187" s="213" t="s">
        <v>400</v>
      </c>
      <c r="Q187" s="214">
        <v>9.37</v>
      </c>
      <c r="R187" s="394">
        <v>31.65</v>
      </c>
      <c r="S187" s="391">
        <v>31.65</v>
      </c>
      <c r="T187" s="393">
        <v>1</v>
      </c>
    </row>
    <row r="188" spans="1:20" s="206" customFormat="1" ht="23.25" thickTop="1">
      <c r="A188" s="314" t="s">
        <v>738</v>
      </c>
      <c r="B188" s="310" t="s">
        <v>899</v>
      </c>
      <c r="C188" s="310" t="s">
        <v>8</v>
      </c>
      <c r="D188" s="310"/>
      <c r="E188" s="310" t="s">
        <v>737</v>
      </c>
      <c r="F188" s="317" t="s">
        <v>727</v>
      </c>
      <c r="G188" s="308" t="s">
        <v>70</v>
      </c>
      <c r="H188" s="310" t="s">
        <v>12</v>
      </c>
      <c r="I188" s="312">
        <v>8</v>
      </c>
      <c r="J188" s="203" t="s">
        <v>276</v>
      </c>
      <c r="K188" s="204" t="s">
        <v>13</v>
      </c>
      <c r="L188" s="203">
        <v>4</v>
      </c>
      <c r="M188" s="120" t="s">
        <v>109</v>
      </c>
      <c r="N188" s="197">
        <v>4</v>
      </c>
      <c r="O188" s="205">
        <v>1</v>
      </c>
      <c r="P188" s="205" t="s">
        <v>400</v>
      </c>
      <c r="Q188" s="201">
        <v>9.37</v>
      </c>
      <c r="R188" s="389">
        <v>74.96</v>
      </c>
      <c r="S188" s="389">
        <v>74.96</v>
      </c>
      <c r="T188" s="390">
        <v>1</v>
      </c>
    </row>
    <row r="189" spans="1:20" s="206" customFormat="1" ht="22.5">
      <c r="A189" s="315"/>
      <c r="B189" s="311"/>
      <c r="C189" s="316"/>
      <c r="D189" s="316"/>
      <c r="E189" s="316"/>
      <c r="F189" s="318"/>
      <c r="G189" s="309"/>
      <c r="H189" s="311"/>
      <c r="I189" s="313"/>
      <c r="J189" s="216" t="s">
        <v>277</v>
      </c>
      <c r="K189" s="259" t="s">
        <v>501</v>
      </c>
      <c r="L189" s="210">
        <v>4</v>
      </c>
      <c r="M189" s="211" t="s">
        <v>109</v>
      </c>
      <c r="N189" s="212">
        <v>4</v>
      </c>
      <c r="O189" s="213">
        <v>1</v>
      </c>
      <c r="P189" s="213" t="s">
        <v>400</v>
      </c>
      <c r="Q189" s="214">
        <v>9.37</v>
      </c>
      <c r="R189" s="391">
        <v>1809.04</v>
      </c>
      <c r="S189" s="392">
        <v>1809.04</v>
      </c>
      <c r="T189" s="393">
        <v>1</v>
      </c>
    </row>
    <row r="190" spans="1:20" s="206" customFormat="1" ht="23.25" thickBot="1">
      <c r="A190" s="315"/>
      <c r="B190" s="311"/>
      <c r="C190" s="316"/>
      <c r="D190" s="316"/>
      <c r="E190" s="316"/>
      <c r="F190" s="318"/>
      <c r="G190" s="309"/>
      <c r="H190" s="311"/>
      <c r="I190" s="313"/>
      <c r="J190" s="218" t="s">
        <v>279</v>
      </c>
      <c r="K190" s="217" t="s">
        <v>14</v>
      </c>
      <c r="L190" s="210">
        <v>10</v>
      </c>
      <c r="M190" s="211" t="s">
        <v>109</v>
      </c>
      <c r="N190" s="212">
        <v>4</v>
      </c>
      <c r="O190" s="213">
        <v>1</v>
      </c>
      <c r="P190" s="213" t="s">
        <v>400</v>
      </c>
      <c r="Q190" s="214">
        <v>9.37</v>
      </c>
      <c r="R190" s="394">
        <v>13.33</v>
      </c>
      <c r="S190" s="391">
        <v>13.33</v>
      </c>
      <c r="T190" s="393">
        <v>1</v>
      </c>
    </row>
    <row r="191" spans="1:20" s="206" customFormat="1" ht="23.25" thickTop="1">
      <c r="A191" s="314" t="s">
        <v>738</v>
      </c>
      <c r="B191" s="310"/>
      <c r="C191" s="310" t="s">
        <v>22</v>
      </c>
      <c r="D191" s="310"/>
      <c r="E191" s="310" t="s">
        <v>737</v>
      </c>
      <c r="F191" s="317" t="s">
        <v>727</v>
      </c>
      <c r="G191" s="308" t="s">
        <v>71</v>
      </c>
      <c r="H191" s="310" t="s">
        <v>505</v>
      </c>
      <c r="I191" s="312">
        <v>14</v>
      </c>
      <c r="J191" s="203" t="s">
        <v>280</v>
      </c>
      <c r="K191" s="204" t="s">
        <v>23</v>
      </c>
      <c r="L191" s="203">
        <v>1</v>
      </c>
      <c r="M191" s="120" t="s">
        <v>503</v>
      </c>
      <c r="N191" s="197">
        <v>1</v>
      </c>
      <c r="O191" s="205">
        <v>0.5</v>
      </c>
      <c r="P191" s="205" t="s">
        <v>401</v>
      </c>
      <c r="Q191" s="201">
        <v>9.37</v>
      </c>
      <c r="R191" s="389">
        <v>6.435</v>
      </c>
      <c r="S191" s="389">
        <v>6.435</v>
      </c>
      <c r="T191" s="390">
        <v>1</v>
      </c>
    </row>
    <row r="192" spans="1:20" s="206" customFormat="1" ht="27" customHeight="1">
      <c r="A192" s="315"/>
      <c r="B192" s="311"/>
      <c r="C192" s="316"/>
      <c r="D192" s="316"/>
      <c r="E192" s="316"/>
      <c r="F192" s="318"/>
      <c r="G192" s="309"/>
      <c r="H192" s="311"/>
      <c r="I192" s="313"/>
      <c r="J192" s="216" t="s">
        <v>281</v>
      </c>
      <c r="K192" s="259" t="s">
        <v>500</v>
      </c>
      <c r="L192" s="210">
        <v>3</v>
      </c>
      <c r="M192" s="211" t="s">
        <v>503</v>
      </c>
      <c r="N192" s="212">
        <v>1</v>
      </c>
      <c r="O192" s="213">
        <v>0.5</v>
      </c>
      <c r="P192" s="213" t="s">
        <v>400</v>
      </c>
      <c r="Q192" s="214">
        <v>9.37</v>
      </c>
      <c r="R192" s="391">
        <v>562.2</v>
      </c>
      <c r="S192" s="392">
        <v>562.2</v>
      </c>
      <c r="T192" s="393">
        <v>1</v>
      </c>
    </row>
    <row r="193" spans="1:20" s="206" customFormat="1" ht="22.5">
      <c r="A193" s="315"/>
      <c r="B193" s="311"/>
      <c r="C193" s="316"/>
      <c r="D193" s="316"/>
      <c r="E193" s="316"/>
      <c r="F193" s="318"/>
      <c r="G193" s="309"/>
      <c r="H193" s="311"/>
      <c r="I193" s="313"/>
      <c r="J193" s="216" t="s">
        <v>283</v>
      </c>
      <c r="K193" s="217" t="s">
        <v>24</v>
      </c>
      <c r="L193" s="210">
        <v>10</v>
      </c>
      <c r="M193" s="211" t="s">
        <v>503</v>
      </c>
      <c r="N193" s="212">
        <v>1</v>
      </c>
      <c r="O193" s="213">
        <v>0.5</v>
      </c>
      <c r="P193" s="213" t="s">
        <v>400</v>
      </c>
      <c r="Q193" s="214">
        <v>9.37</v>
      </c>
      <c r="R193" s="394">
        <v>1.66625</v>
      </c>
      <c r="S193" s="391">
        <v>1.66625</v>
      </c>
      <c r="T193" s="393">
        <v>1</v>
      </c>
    </row>
    <row r="194" spans="1:20" s="206" customFormat="1" ht="40.5" customHeight="1" thickBot="1">
      <c r="A194" s="315"/>
      <c r="B194" s="311"/>
      <c r="C194" s="316"/>
      <c r="D194" s="316"/>
      <c r="E194" s="316"/>
      <c r="F194" s="318"/>
      <c r="G194" s="309"/>
      <c r="H194" s="311"/>
      <c r="I194" s="313"/>
      <c r="J194" s="218" t="s">
        <v>633</v>
      </c>
      <c r="K194" s="217" t="s">
        <v>25</v>
      </c>
      <c r="L194" s="210">
        <v>11</v>
      </c>
      <c r="M194" s="211" t="s">
        <v>504</v>
      </c>
      <c r="N194" s="212">
        <v>1</v>
      </c>
      <c r="O194" s="213">
        <v>0.5</v>
      </c>
      <c r="P194" s="213" t="s">
        <v>400</v>
      </c>
      <c r="Q194" s="214">
        <v>9.37</v>
      </c>
      <c r="R194" s="391">
        <v>2.3425</v>
      </c>
      <c r="S194" s="394">
        <v>2.3425</v>
      </c>
      <c r="T194" s="393">
        <v>1</v>
      </c>
    </row>
    <row r="195" spans="1:20" s="206" customFormat="1" ht="42" customHeight="1" thickTop="1">
      <c r="A195" s="314" t="s">
        <v>738</v>
      </c>
      <c r="B195" s="310" t="s">
        <v>899</v>
      </c>
      <c r="C195" s="310" t="s">
        <v>16</v>
      </c>
      <c r="D195" s="310"/>
      <c r="E195" s="310" t="s">
        <v>737</v>
      </c>
      <c r="F195" s="317" t="s">
        <v>727</v>
      </c>
      <c r="G195" s="308" t="s">
        <v>72</v>
      </c>
      <c r="H195" s="310" t="s">
        <v>17</v>
      </c>
      <c r="I195" s="312">
        <v>8</v>
      </c>
      <c r="J195" s="203" t="s">
        <v>284</v>
      </c>
      <c r="K195" s="204" t="s">
        <v>730</v>
      </c>
      <c r="L195" s="203">
        <v>1</v>
      </c>
      <c r="M195" s="120" t="s">
        <v>111</v>
      </c>
      <c r="N195" s="197">
        <v>12</v>
      </c>
      <c r="O195" s="234">
        <f>1/3</f>
        <v>0.3333333333333333</v>
      </c>
      <c r="P195" s="205" t="s">
        <v>401</v>
      </c>
      <c r="Q195" s="201">
        <v>9.37</v>
      </c>
      <c r="R195" s="389">
        <v>37.48</v>
      </c>
      <c r="S195" s="389">
        <v>37.48</v>
      </c>
      <c r="T195" s="390">
        <v>1</v>
      </c>
    </row>
    <row r="196" spans="1:20" s="206" customFormat="1" ht="33.75">
      <c r="A196" s="315"/>
      <c r="B196" s="311"/>
      <c r="C196" s="316"/>
      <c r="D196" s="316"/>
      <c r="E196" s="316"/>
      <c r="F196" s="318"/>
      <c r="G196" s="309"/>
      <c r="H196" s="311"/>
      <c r="I196" s="313"/>
      <c r="J196" s="216" t="s">
        <v>285</v>
      </c>
      <c r="K196" s="259" t="s">
        <v>502</v>
      </c>
      <c r="L196" s="210">
        <v>3</v>
      </c>
      <c r="M196" s="211" t="s">
        <v>111</v>
      </c>
      <c r="N196" s="212">
        <v>12</v>
      </c>
      <c r="O196" s="236">
        <f aca="true" t="shared" si="0" ref="O196:O201">1/3</f>
        <v>0.3333333333333333</v>
      </c>
      <c r="P196" s="213" t="s">
        <v>400</v>
      </c>
      <c r="Q196" s="214">
        <v>9.37</v>
      </c>
      <c r="R196" s="391">
        <v>3616.4</v>
      </c>
      <c r="S196" s="392">
        <v>3616.4</v>
      </c>
      <c r="T196" s="393">
        <v>1</v>
      </c>
    </row>
    <row r="197" spans="1:20" s="206" customFormat="1" ht="36.75" customHeight="1">
      <c r="A197" s="315"/>
      <c r="B197" s="311"/>
      <c r="C197" s="316"/>
      <c r="D197" s="316"/>
      <c r="E197" s="316"/>
      <c r="F197" s="318"/>
      <c r="G197" s="309"/>
      <c r="H197" s="311"/>
      <c r="I197" s="313"/>
      <c r="J197" s="216" t="s">
        <v>286</v>
      </c>
      <c r="K197" s="217" t="s">
        <v>11</v>
      </c>
      <c r="L197" s="210">
        <v>10</v>
      </c>
      <c r="M197" s="211" t="s">
        <v>111</v>
      </c>
      <c r="N197" s="212">
        <v>12</v>
      </c>
      <c r="O197" s="236">
        <f t="shared" si="0"/>
        <v>0.3333333333333333</v>
      </c>
      <c r="P197" s="213" t="s">
        <v>400</v>
      </c>
      <c r="Q197" s="214">
        <v>9.37</v>
      </c>
      <c r="R197" s="394">
        <v>31.17</v>
      </c>
      <c r="S197" s="391">
        <v>31.17</v>
      </c>
      <c r="T197" s="393">
        <v>1</v>
      </c>
    </row>
    <row r="198" spans="1:20" s="206" customFormat="1" ht="42.75" customHeight="1" thickBot="1">
      <c r="A198" s="315"/>
      <c r="B198" s="311"/>
      <c r="C198" s="316"/>
      <c r="D198" s="316"/>
      <c r="E198" s="316"/>
      <c r="F198" s="318"/>
      <c r="G198" s="309"/>
      <c r="H198" s="311"/>
      <c r="I198" s="313"/>
      <c r="J198" s="218" t="s">
        <v>287</v>
      </c>
      <c r="K198" s="217" t="s">
        <v>19</v>
      </c>
      <c r="L198" s="210">
        <v>11</v>
      </c>
      <c r="M198" s="211" t="s">
        <v>111</v>
      </c>
      <c r="N198" s="212">
        <v>12</v>
      </c>
      <c r="O198" s="235">
        <f t="shared" si="0"/>
        <v>0.3333333333333333</v>
      </c>
      <c r="P198" s="213" t="s">
        <v>400</v>
      </c>
      <c r="Q198" s="214">
        <v>9.37</v>
      </c>
      <c r="R198" s="394">
        <v>18.74</v>
      </c>
      <c r="S198" s="391">
        <v>18.74</v>
      </c>
      <c r="T198" s="393">
        <v>1</v>
      </c>
    </row>
    <row r="199" spans="1:20" s="206" customFormat="1" ht="34.5" thickTop="1">
      <c r="A199" s="314" t="s">
        <v>738</v>
      </c>
      <c r="B199" s="310" t="s">
        <v>899</v>
      </c>
      <c r="C199" s="310" t="s">
        <v>16</v>
      </c>
      <c r="D199" s="310"/>
      <c r="E199" s="310" t="s">
        <v>737</v>
      </c>
      <c r="F199" s="317" t="s">
        <v>727</v>
      </c>
      <c r="G199" s="308" t="s">
        <v>73</v>
      </c>
      <c r="H199" s="310" t="s">
        <v>18</v>
      </c>
      <c r="I199" s="312">
        <v>5</v>
      </c>
      <c r="J199" s="203" t="s">
        <v>289</v>
      </c>
      <c r="K199" s="204" t="s">
        <v>13</v>
      </c>
      <c r="L199" s="203">
        <v>4</v>
      </c>
      <c r="M199" s="120" t="s">
        <v>111</v>
      </c>
      <c r="N199" s="197">
        <v>12</v>
      </c>
      <c r="O199" s="233">
        <f>1/3</f>
        <v>0.3333333333333333</v>
      </c>
      <c r="P199" s="205" t="s">
        <v>400</v>
      </c>
      <c r="Q199" s="201">
        <v>9.37</v>
      </c>
      <c r="R199" s="389">
        <v>37.48</v>
      </c>
      <c r="S199" s="389">
        <v>26.235999999999997</v>
      </c>
      <c r="T199" s="390">
        <v>0.7</v>
      </c>
    </row>
    <row r="200" spans="1:20" s="206" customFormat="1" ht="33.75">
      <c r="A200" s="315"/>
      <c r="B200" s="311"/>
      <c r="C200" s="316"/>
      <c r="D200" s="316"/>
      <c r="E200" s="316"/>
      <c r="F200" s="318"/>
      <c r="G200" s="309"/>
      <c r="H200" s="311"/>
      <c r="I200" s="313"/>
      <c r="J200" s="216" t="s">
        <v>290</v>
      </c>
      <c r="K200" s="259" t="s">
        <v>501</v>
      </c>
      <c r="L200" s="210">
        <v>4</v>
      </c>
      <c r="M200" s="211" t="s">
        <v>111</v>
      </c>
      <c r="N200" s="212">
        <v>12</v>
      </c>
      <c r="O200" s="236">
        <f t="shared" si="0"/>
        <v>0.3333333333333333</v>
      </c>
      <c r="P200" s="213" t="s">
        <v>400</v>
      </c>
      <c r="Q200" s="214">
        <v>9.37</v>
      </c>
      <c r="R200" s="391">
        <v>1144.4</v>
      </c>
      <c r="S200" s="392">
        <v>801.08</v>
      </c>
      <c r="T200" s="393">
        <v>0.7</v>
      </c>
    </row>
    <row r="201" spans="1:20" s="206" customFormat="1" ht="34.5" thickBot="1">
      <c r="A201" s="315"/>
      <c r="B201" s="311"/>
      <c r="C201" s="316"/>
      <c r="D201" s="316"/>
      <c r="E201" s="316"/>
      <c r="F201" s="318"/>
      <c r="G201" s="309"/>
      <c r="H201" s="311"/>
      <c r="I201" s="313"/>
      <c r="J201" s="218" t="s">
        <v>291</v>
      </c>
      <c r="K201" s="217" t="s">
        <v>14</v>
      </c>
      <c r="L201" s="210">
        <v>10</v>
      </c>
      <c r="M201" s="211" t="s">
        <v>111</v>
      </c>
      <c r="N201" s="212">
        <v>12</v>
      </c>
      <c r="O201" s="235">
        <f t="shared" si="0"/>
        <v>0.3333333333333333</v>
      </c>
      <c r="P201" s="213" t="s">
        <v>400</v>
      </c>
      <c r="Q201" s="214">
        <v>9.37</v>
      </c>
      <c r="R201" s="394">
        <v>31.17</v>
      </c>
      <c r="S201" s="391">
        <v>21.819</v>
      </c>
      <c r="T201" s="393">
        <v>0.7</v>
      </c>
    </row>
    <row r="202" spans="1:20" s="206" customFormat="1" ht="28.5" customHeight="1" thickTop="1">
      <c r="A202" s="314" t="s">
        <v>738</v>
      </c>
      <c r="B202" s="310"/>
      <c r="C202" s="310" t="s">
        <v>26</v>
      </c>
      <c r="D202" s="310"/>
      <c r="E202" s="310" t="s">
        <v>737</v>
      </c>
      <c r="F202" s="317" t="s">
        <v>727</v>
      </c>
      <c r="G202" s="308" t="s">
        <v>74</v>
      </c>
      <c r="H202" s="310" t="s">
        <v>28</v>
      </c>
      <c r="I202" s="312">
        <v>8</v>
      </c>
      <c r="J202" s="203" t="s">
        <v>294</v>
      </c>
      <c r="K202" s="204" t="s">
        <v>23</v>
      </c>
      <c r="L202" s="203">
        <v>1</v>
      </c>
      <c r="M202" s="120" t="s">
        <v>112</v>
      </c>
      <c r="N202" s="197">
        <v>3</v>
      </c>
      <c r="O202" s="205">
        <v>1</v>
      </c>
      <c r="P202" s="205" t="s">
        <v>401</v>
      </c>
      <c r="Q202" s="201">
        <v>9.37</v>
      </c>
      <c r="R202" s="389">
        <v>28.11</v>
      </c>
      <c r="S202" s="389">
        <v>25.299</v>
      </c>
      <c r="T202" s="390">
        <v>0.9</v>
      </c>
    </row>
    <row r="203" spans="1:20" s="206" customFormat="1" ht="22.5">
      <c r="A203" s="315"/>
      <c r="B203" s="311"/>
      <c r="C203" s="316"/>
      <c r="D203" s="316"/>
      <c r="E203" s="316"/>
      <c r="F203" s="318"/>
      <c r="G203" s="309"/>
      <c r="H203" s="311"/>
      <c r="I203" s="313"/>
      <c r="J203" s="216" t="s">
        <v>295</v>
      </c>
      <c r="K203" s="259" t="s">
        <v>500</v>
      </c>
      <c r="L203" s="210">
        <v>3</v>
      </c>
      <c r="M203" s="211" t="s">
        <v>112</v>
      </c>
      <c r="N203" s="212">
        <v>3</v>
      </c>
      <c r="O203" s="213">
        <v>1</v>
      </c>
      <c r="P203" s="213" t="s">
        <v>400</v>
      </c>
      <c r="Q203" s="214">
        <v>9.37</v>
      </c>
      <c r="R203" s="391">
        <v>2712.3</v>
      </c>
      <c r="S203" s="392">
        <v>2441.07</v>
      </c>
      <c r="T203" s="393">
        <v>0.9</v>
      </c>
    </row>
    <row r="204" spans="1:20" s="206" customFormat="1" ht="22.5">
      <c r="A204" s="315"/>
      <c r="B204" s="311"/>
      <c r="C204" s="316"/>
      <c r="D204" s="316"/>
      <c r="E204" s="316"/>
      <c r="F204" s="318"/>
      <c r="G204" s="309"/>
      <c r="H204" s="311"/>
      <c r="I204" s="313"/>
      <c r="J204" s="216" t="s">
        <v>296</v>
      </c>
      <c r="K204" s="217" t="s">
        <v>24</v>
      </c>
      <c r="L204" s="210">
        <v>10</v>
      </c>
      <c r="M204" s="211" t="s">
        <v>112</v>
      </c>
      <c r="N204" s="212">
        <v>3</v>
      </c>
      <c r="O204" s="213">
        <v>1</v>
      </c>
      <c r="P204" s="213" t="s">
        <v>400</v>
      </c>
      <c r="Q204" s="214">
        <v>9.37</v>
      </c>
      <c r="R204" s="394">
        <v>23.3775</v>
      </c>
      <c r="S204" s="391">
        <v>21.03975</v>
      </c>
      <c r="T204" s="393">
        <v>0.9</v>
      </c>
    </row>
    <row r="205" spans="1:20" s="206" customFormat="1" ht="29.25" customHeight="1" thickBot="1">
      <c r="A205" s="315"/>
      <c r="B205" s="311"/>
      <c r="C205" s="316"/>
      <c r="D205" s="316"/>
      <c r="E205" s="316"/>
      <c r="F205" s="318"/>
      <c r="G205" s="309"/>
      <c r="H205" s="311"/>
      <c r="I205" s="313"/>
      <c r="J205" s="218" t="s">
        <v>297</v>
      </c>
      <c r="K205" s="217" t="s">
        <v>19</v>
      </c>
      <c r="L205" s="210">
        <v>11</v>
      </c>
      <c r="M205" s="211" t="s">
        <v>112</v>
      </c>
      <c r="N205" s="212">
        <v>3</v>
      </c>
      <c r="O205" s="213">
        <v>1</v>
      </c>
      <c r="P205" s="213" t="s">
        <v>400</v>
      </c>
      <c r="Q205" s="214">
        <v>9.37</v>
      </c>
      <c r="R205" s="391">
        <v>14.055</v>
      </c>
      <c r="S205" s="394">
        <v>12.6495</v>
      </c>
      <c r="T205" s="393">
        <v>0.9</v>
      </c>
    </row>
    <row r="206" spans="1:20" s="206" customFormat="1" ht="37.5" customHeight="1" thickTop="1">
      <c r="A206" s="314" t="s">
        <v>738</v>
      </c>
      <c r="B206" s="310"/>
      <c r="C206" s="310" t="s">
        <v>29</v>
      </c>
      <c r="D206" s="310"/>
      <c r="E206" s="310" t="s">
        <v>737</v>
      </c>
      <c r="F206" s="317" t="s">
        <v>727</v>
      </c>
      <c r="G206" s="308" t="s">
        <v>138</v>
      </c>
      <c r="H206" s="310" t="s">
        <v>30</v>
      </c>
      <c r="I206" s="312">
        <v>3</v>
      </c>
      <c r="J206" s="203" t="s">
        <v>298</v>
      </c>
      <c r="K206" s="204" t="s">
        <v>730</v>
      </c>
      <c r="L206" s="203">
        <v>1</v>
      </c>
      <c r="M206" s="120" t="s">
        <v>592</v>
      </c>
      <c r="N206" s="197">
        <v>0</v>
      </c>
      <c r="O206" s="205">
        <v>1</v>
      </c>
      <c r="P206" s="205" t="s">
        <v>401</v>
      </c>
      <c r="Q206" s="201">
        <v>9.37</v>
      </c>
      <c r="R206" s="389">
        <v>0</v>
      </c>
      <c r="S206" s="389">
        <v>0</v>
      </c>
      <c r="T206" s="390">
        <v>0.7</v>
      </c>
    </row>
    <row r="207" spans="1:20" s="206" customFormat="1" ht="95.25" customHeight="1">
      <c r="A207" s="315"/>
      <c r="B207" s="311"/>
      <c r="C207" s="316"/>
      <c r="D207" s="316"/>
      <c r="E207" s="316"/>
      <c r="F207" s="318"/>
      <c r="G207" s="309"/>
      <c r="H207" s="311"/>
      <c r="I207" s="313"/>
      <c r="J207" s="216" t="s">
        <v>299</v>
      </c>
      <c r="K207" s="259" t="s">
        <v>593</v>
      </c>
      <c r="L207" s="210">
        <v>5</v>
      </c>
      <c r="M207" s="211" t="s">
        <v>592</v>
      </c>
      <c r="N207" s="212">
        <v>0</v>
      </c>
      <c r="O207" s="213">
        <v>1</v>
      </c>
      <c r="P207" s="213" t="s">
        <v>400</v>
      </c>
      <c r="Q207" s="214">
        <v>9.37</v>
      </c>
      <c r="R207" s="391">
        <v>0</v>
      </c>
      <c r="S207" s="392">
        <v>0</v>
      </c>
      <c r="T207" s="393">
        <v>0.7</v>
      </c>
    </row>
    <row r="208" spans="1:20" s="206" customFormat="1" ht="37.5" customHeight="1" thickBot="1">
      <c r="A208" s="315"/>
      <c r="B208" s="311"/>
      <c r="C208" s="316"/>
      <c r="D208" s="316"/>
      <c r="E208" s="316"/>
      <c r="F208" s="318"/>
      <c r="G208" s="309"/>
      <c r="H208" s="311"/>
      <c r="I208" s="313"/>
      <c r="J208" s="218" t="s">
        <v>300</v>
      </c>
      <c r="K208" s="217" t="s">
        <v>31</v>
      </c>
      <c r="L208" s="210">
        <v>10</v>
      </c>
      <c r="M208" s="211" t="s">
        <v>592</v>
      </c>
      <c r="N208" s="212">
        <v>0</v>
      </c>
      <c r="O208" s="213">
        <v>1</v>
      </c>
      <c r="P208" s="213" t="s">
        <v>400</v>
      </c>
      <c r="Q208" s="214">
        <v>9.37</v>
      </c>
      <c r="R208" s="391">
        <v>0</v>
      </c>
      <c r="S208" s="391">
        <v>0</v>
      </c>
      <c r="T208" s="393">
        <v>0.7</v>
      </c>
    </row>
    <row r="209" spans="1:20" s="206" customFormat="1" ht="26.25" customHeight="1" thickTop="1">
      <c r="A209" s="314" t="s">
        <v>738</v>
      </c>
      <c r="B209" s="310" t="s">
        <v>764</v>
      </c>
      <c r="C209" s="310" t="s">
        <v>774</v>
      </c>
      <c r="D209" s="310"/>
      <c r="E209" s="310" t="s">
        <v>737</v>
      </c>
      <c r="F209" s="317" t="s">
        <v>727</v>
      </c>
      <c r="G209" s="308" t="s">
        <v>139</v>
      </c>
      <c r="H209" s="310" t="s">
        <v>765</v>
      </c>
      <c r="I209" s="312">
        <v>13</v>
      </c>
      <c r="J209" s="203" t="s">
        <v>303</v>
      </c>
      <c r="K209" s="204" t="s">
        <v>730</v>
      </c>
      <c r="L209" s="203">
        <v>1</v>
      </c>
      <c r="M209" s="120" t="s">
        <v>366</v>
      </c>
      <c r="N209" s="197">
        <v>56</v>
      </c>
      <c r="O209" s="205">
        <v>1</v>
      </c>
      <c r="P209" s="205" t="s">
        <v>401</v>
      </c>
      <c r="Q209" s="201">
        <v>9.37</v>
      </c>
      <c r="R209" s="389">
        <v>131.18</v>
      </c>
      <c r="S209" s="389">
        <v>118.06199999999998</v>
      </c>
      <c r="T209" s="390">
        <v>0.9</v>
      </c>
    </row>
    <row r="210" spans="1:20" s="206" customFormat="1" ht="35.25" customHeight="1">
      <c r="A210" s="315"/>
      <c r="B210" s="311"/>
      <c r="C210" s="316"/>
      <c r="D210" s="316"/>
      <c r="E210" s="316"/>
      <c r="F210" s="318"/>
      <c r="G210" s="309"/>
      <c r="H210" s="311"/>
      <c r="I210" s="313"/>
      <c r="J210" s="216" t="s">
        <v>304</v>
      </c>
      <c r="K210" s="259" t="s">
        <v>778</v>
      </c>
      <c r="L210" s="210">
        <v>6</v>
      </c>
      <c r="M210" s="211" t="s">
        <v>366</v>
      </c>
      <c r="N210" s="212">
        <f>+N209</f>
        <v>56</v>
      </c>
      <c r="O210" s="213">
        <v>1</v>
      </c>
      <c r="P210" s="213" t="s">
        <v>400</v>
      </c>
      <c r="Q210" s="214">
        <v>9.37</v>
      </c>
      <c r="R210" s="391">
        <v>19743.73333333333</v>
      </c>
      <c r="S210" s="392">
        <v>17769.36</v>
      </c>
      <c r="T210" s="393">
        <v>0.9</v>
      </c>
    </row>
    <row r="211" spans="1:20" s="206" customFormat="1" ht="26.25" customHeight="1">
      <c r="A211" s="315"/>
      <c r="B211" s="311"/>
      <c r="C211" s="316"/>
      <c r="D211" s="316"/>
      <c r="E211" s="316"/>
      <c r="F211" s="318"/>
      <c r="G211" s="309"/>
      <c r="H211" s="311"/>
      <c r="I211" s="313"/>
      <c r="J211" s="216" t="s">
        <v>305</v>
      </c>
      <c r="K211" s="217" t="s">
        <v>499</v>
      </c>
      <c r="L211" s="210">
        <v>4</v>
      </c>
      <c r="M211" s="211" t="s">
        <v>366</v>
      </c>
      <c r="N211" s="212">
        <v>56</v>
      </c>
      <c r="O211" s="213">
        <v>1</v>
      </c>
      <c r="P211" s="213" t="s">
        <v>400</v>
      </c>
      <c r="Q211" s="214">
        <v>9.37</v>
      </c>
      <c r="R211" s="391">
        <v>101.45333333333332</v>
      </c>
      <c r="S211" s="391">
        <v>91.30799999999999</v>
      </c>
      <c r="T211" s="393">
        <v>0.9</v>
      </c>
    </row>
    <row r="212" spans="1:20" s="206" customFormat="1" ht="58.5" customHeight="1">
      <c r="A212" s="315"/>
      <c r="B212" s="311"/>
      <c r="C212" s="316"/>
      <c r="D212" s="316"/>
      <c r="E212" s="316"/>
      <c r="F212" s="318"/>
      <c r="G212" s="309"/>
      <c r="H212" s="311"/>
      <c r="I212" s="313"/>
      <c r="J212" s="216" t="s">
        <v>496</v>
      </c>
      <c r="K212" s="217" t="s">
        <v>775</v>
      </c>
      <c r="L212" s="210">
        <v>5</v>
      </c>
      <c r="M212" s="211" t="s">
        <v>366</v>
      </c>
      <c r="N212" s="212">
        <v>56</v>
      </c>
      <c r="O212" s="213">
        <v>1</v>
      </c>
      <c r="P212" s="213" t="s">
        <v>400</v>
      </c>
      <c r="Q212" s="214">
        <v>9.37</v>
      </c>
      <c r="R212" s="394">
        <v>169590.4</v>
      </c>
      <c r="S212" s="391">
        <v>152631.36</v>
      </c>
      <c r="T212" s="393">
        <v>0.9</v>
      </c>
    </row>
    <row r="213" spans="1:20" s="206" customFormat="1" ht="26.25" customHeight="1">
      <c r="A213" s="315"/>
      <c r="B213" s="311"/>
      <c r="C213" s="316"/>
      <c r="D213" s="316"/>
      <c r="E213" s="316"/>
      <c r="F213" s="318"/>
      <c r="G213" s="309"/>
      <c r="H213" s="311"/>
      <c r="I213" s="313"/>
      <c r="J213" s="216" t="s">
        <v>497</v>
      </c>
      <c r="K213" s="217" t="s">
        <v>777</v>
      </c>
      <c r="L213" s="210">
        <v>3</v>
      </c>
      <c r="M213" s="211" t="s">
        <v>366</v>
      </c>
      <c r="N213" s="212">
        <v>56</v>
      </c>
      <c r="O213" s="213">
        <v>1</v>
      </c>
      <c r="P213" s="213" t="s">
        <v>400</v>
      </c>
      <c r="Q213" s="214">
        <v>9.37</v>
      </c>
      <c r="R213" s="391">
        <v>276.36</v>
      </c>
      <c r="S213" s="394">
        <v>248.72399999999996</v>
      </c>
      <c r="T213" s="393">
        <v>0.9</v>
      </c>
    </row>
    <row r="214" spans="1:20" s="206" customFormat="1" ht="23.25" thickBot="1">
      <c r="A214" s="304"/>
      <c r="B214" s="302"/>
      <c r="C214" s="344"/>
      <c r="D214" s="344"/>
      <c r="E214" s="344"/>
      <c r="F214" s="324"/>
      <c r="G214" s="346"/>
      <c r="H214" s="302"/>
      <c r="I214" s="325"/>
      <c r="J214" s="218" t="s">
        <v>634</v>
      </c>
      <c r="K214" s="217" t="s">
        <v>776</v>
      </c>
      <c r="L214" s="227">
        <v>6</v>
      </c>
      <c r="M214" s="270" t="s">
        <v>366</v>
      </c>
      <c r="N214" s="228">
        <v>56</v>
      </c>
      <c r="O214" s="229">
        <v>1</v>
      </c>
      <c r="P214" s="230" t="s">
        <v>425</v>
      </c>
      <c r="Q214" s="219">
        <v>9.37</v>
      </c>
      <c r="R214" s="397">
        <v>6095.88</v>
      </c>
      <c r="S214" s="397">
        <v>5486.292</v>
      </c>
      <c r="T214" s="398">
        <v>0.9</v>
      </c>
    </row>
    <row r="215" spans="1:20" s="206" customFormat="1" ht="22.5" customHeight="1" thickTop="1">
      <c r="A215" s="314" t="s">
        <v>738</v>
      </c>
      <c r="B215" s="310" t="s">
        <v>764</v>
      </c>
      <c r="C215" s="310" t="s">
        <v>784</v>
      </c>
      <c r="D215" s="310"/>
      <c r="E215" s="310" t="s">
        <v>737</v>
      </c>
      <c r="F215" s="317" t="s">
        <v>727</v>
      </c>
      <c r="G215" s="308" t="s">
        <v>140</v>
      </c>
      <c r="H215" s="310" t="s">
        <v>766</v>
      </c>
      <c r="I215" s="312">
        <v>13</v>
      </c>
      <c r="J215" s="203" t="s">
        <v>306</v>
      </c>
      <c r="K215" s="204" t="s">
        <v>730</v>
      </c>
      <c r="L215" s="203">
        <v>1</v>
      </c>
      <c r="M215" s="120" t="s">
        <v>498</v>
      </c>
      <c r="N215" s="197">
        <v>56</v>
      </c>
      <c r="O215" s="205">
        <v>1</v>
      </c>
      <c r="P215" s="205" t="s">
        <v>401</v>
      </c>
      <c r="Q215" s="201">
        <v>9.37</v>
      </c>
      <c r="R215" s="389">
        <v>89.2024</v>
      </c>
      <c r="S215" s="389">
        <v>80.28216</v>
      </c>
      <c r="T215" s="390">
        <v>0.9</v>
      </c>
    </row>
    <row r="216" spans="1:20" s="206" customFormat="1" ht="22.5" customHeight="1">
      <c r="A216" s="315"/>
      <c r="B216" s="311"/>
      <c r="C216" s="316"/>
      <c r="D216" s="316"/>
      <c r="E216" s="316"/>
      <c r="F216" s="318"/>
      <c r="G216" s="309"/>
      <c r="H216" s="311"/>
      <c r="I216" s="313"/>
      <c r="J216" s="216" t="s">
        <v>307</v>
      </c>
      <c r="K216" s="259" t="s">
        <v>780</v>
      </c>
      <c r="L216" s="210">
        <v>2</v>
      </c>
      <c r="M216" s="211" t="s">
        <v>498</v>
      </c>
      <c r="N216" s="212">
        <f>+N215</f>
        <v>56</v>
      </c>
      <c r="O216" s="213">
        <v>1</v>
      </c>
      <c r="P216" s="213" t="s">
        <v>400</v>
      </c>
      <c r="Q216" s="214">
        <v>9.37</v>
      </c>
      <c r="R216" s="391">
        <v>136.78</v>
      </c>
      <c r="S216" s="392">
        <v>123.102</v>
      </c>
      <c r="T216" s="393">
        <v>0.9</v>
      </c>
    </row>
    <row r="217" spans="1:20" s="206" customFormat="1" ht="22.5" customHeight="1">
      <c r="A217" s="315"/>
      <c r="B217" s="311"/>
      <c r="C217" s="316"/>
      <c r="D217" s="316"/>
      <c r="E217" s="316"/>
      <c r="F217" s="318"/>
      <c r="G217" s="309"/>
      <c r="H217" s="311"/>
      <c r="I217" s="313"/>
      <c r="J217" s="216" t="s">
        <v>308</v>
      </c>
      <c r="K217" s="217" t="s">
        <v>781</v>
      </c>
      <c r="L217" s="210">
        <v>5</v>
      </c>
      <c r="M217" s="211" t="s">
        <v>498</v>
      </c>
      <c r="N217" s="212">
        <f>+N216</f>
        <v>56</v>
      </c>
      <c r="O217" s="213">
        <v>1</v>
      </c>
      <c r="P217" s="213" t="s">
        <v>400</v>
      </c>
      <c r="Q217" s="214">
        <v>9.37</v>
      </c>
      <c r="R217" s="391">
        <v>4208.96</v>
      </c>
      <c r="S217" s="391">
        <v>3788.0640000000003</v>
      </c>
      <c r="T217" s="393">
        <v>0.9</v>
      </c>
    </row>
    <row r="218" spans="1:20" s="206" customFormat="1" ht="22.5" customHeight="1">
      <c r="A218" s="315"/>
      <c r="B218" s="311"/>
      <c r="C218" s="316"/>
      <c r="D218" s="316"/>
      <c r="E218" s="316"/>
      <c r="F218" s="318"/>
      <c r="G218" s="309"/>
      <c r="H218" s="311"/>
      <c r="I218" s="313"/>
      <c r="J218" s="216" t="s">
        <v>309</v>
      </c>
      <c r="K218" s="217" t="s">
        <v>782</v>
      </c>
      <c r="L218" s="210">
        <v>5</v>
      </c>
      <c r="M218" s="211" t="s">
        <v>498</v>
      </c>
      <c r="N218" s="212">
        <f>+N217</f>
        <v>56</v>
      </c>
      <c r="O218" s="213">
        <v>1</v>
      </c>
      <c r="P218" s="213" t="s">
        <v>400</v>
      </c>
      <c r="Q218" s="214">
        <v>9.37</v>
      </c>
      <c r="R218" s="394">
        <v>1574.16</v>
      </c>
      <c r="S218" s="391">
        <v>1416.744</v>
      </c>
      <c r="T218" s="393">
        <v>0.9</v>
      </c>
    </row>
    <row r="219" spans="1:20" s="206" customFormat="1" ht="23.25" thickBot="1">
      <c r="A219" s="315"/>
      <c r="B219" s="311"/>
      <c r="C219" s="316"/>
      <c r="D219" s="316"/>
      <c r="E219" s="316"/>
      <c r="F219" s="318"/>
      <c r="G219" s="309"/>
      <c r="H219" s="311"/>
      <c r="I219" s="313"/>
      <c r="J219" s="218" t="s">
        <v>310</v>
      </c>
      <c r="K219" s="217" t="s">
        <v>783</v>
      </c>
      <c r="L219" s="210">
        <v>5</v>
      </c>
      <c r="M219" s="211" t="s">
        <v>498</v>
      </c>
      <c r="N219" s="212">
        <f>+N218</f>
        <v>56</v>
      </c>
      <c r="O219" s="213">
        <v>1</v>
      </c>
      <c r="P219" s="213" t="s">
        <v>400</v>
      </c>
      <c r="Q219" s="214">
        <v>9.37</v>
      </c>
      <c r="R219" s="391">
        <v>553.84</v>
      </c>
      <c r="S219" s="394">
        <v>498.45599999999996</v>
      </c>
      <c r="T219" s="393">
        <v>0.9</v>
      </c>
    </row>
    <row r="220" spans="1:20" s="206" customFormat="1" ht="34.5" thickTop="1">
      <c r="A220" s="314" t="s">
        <v>738</v>
      </c>
      <c r="B220" s="310" t="s">
        <v>755</v>
      </c>
      <c r="C220" s="310" t="s">
        <v>760</v>
      </c>
      <c r="D220" s="310"/>
      <c r="E220" s="310" t="s">
        <v>737</v>
      </c>
      <c r="F220" s="317" t="s">
        <v>727</v>
      </c>
      <c r="G220" s="308" t="s">
        <v>141</v>
      </c>
      <c r="H220" s="310" t="s">
        <v>785</v>
      </c>
      <c r="I220" s="312">
        <v>6</v>
      </c>
      <c r="J220" s="203" t="s">
        <v>312</v>
      </c>
      <c r="K220" s="204" t="s">
        <v>730</v>
      </c>
      <c r="L220" s="203">
        <v>1</v>
      </c>
      <c r="M220" s="120" t="s">
        <v>115</v>
      </c>
      <c r="N220" s="197">
        <v>39</v>
      </c>
      <c r="O220" s="205">
        <v>1</v>
      </c>
      <c r="P220" s="205" t="s">
        <v>401</v>
      </c>
      <c r="Q220" s="201">
        <v>9.37</v>
      </c>
      <c r="R220" s="389">
        <v>91.3575</v>
      </c>
      <c r="S220" s="389">
        <v>18.2715</v>
      </c>
      <c r="T220" s="390">
        <v>0.2</v>
      </c>
    </row>
    <row r="221" spans="1:20" s="206" customFormat="1" ht="33.75">
      <c r="A221" s="315"/>
      <c r="B221" s="311"/>
      <c r="C221" s="316"/>
      <c r="D221" s="316"/>
      <c r="E221" s="316"/>
      <c r="F221" s="318"/>
      <c r="G221" s="309"/>
      <c r="H221" s="311"/>
      <c r="I221" s="313"/>
      <c r="J221" s="216" t="s">
        <v>313</v>
      </c>
      <c r="K221" s="259" t="s">
        <v>733</v>
      </c>
      <c r="L221" s="210">
        <v>3</v>
      </c>
      <c r="M221" s="211" t="s">
        <v>115</v>
      </c>
      <c r="N221" s="212">
        <f>+N220</f>
        <v>39</v>
      </c>
      <c r="O221" s="213">
        <v>1</v>
      </c>
      <c r="P221" s="213" t="s">
        <v>400</v>
      </c>
      <c r="Q221" s="214">
        <v>9.37</v>
      </c>
      <c r="R221" s="391">
        <v>750.36</v>
      </c>
      <c r="S221" s="392">
        <v>375.18</v>
      </c>
      <c r="T221" s="393">
        <v>0.5</v>
      </c>
    </row>
    <row r="222" spans="1:20" s="206" customFormat="1" ht="34.5" thickBot="1">
      <c r="A222" s="315"/>
      <c r="B222" s="311"/>
      <c r="C222" s="316"/>
      <c r="D222" s="316"/>
      <c r="E222" s="316"/>
      <c r="F222" s="318"/>
      <c r="G222" s="309"/>
      <c r="H222" s="311"/>
      <c r="I222" s="313"/>
      <c r="J222" s="218" t="s">
        <v>314</v>
      </c>
      <c r="K222" s="221" t="s">
        <v>759</v>
      </c>
      <c r="L222" s="210">
        <v>10</v>
      </c>
      <c r="M222" s="211" t="s">
        <v>115</v>
      </c>
      <c r="N222" s="212">
        <f>+N221</f>
        <v>39</v>
      </c>
      <c r="O222" s="213">
        <v>1</v>
      </c>
      <c r="P222" s="213" t="s">
        <v>400</v>
      </c>
      <c r="Q222" s="214">
        <v>9.37</v>
      </c>
      <c r="R222" s="391">
        <v>171.6975</v>
      </c>
      <c r="S222" s="391">
        <v>34.3395</v>
      </c>
      <c r="T222" s="393">
        <v>0.2</v>
      </c>
    </row>
    <row r="223" spans="1:20" s="206" customFormat="1" ht="48.75" customHeight="1" thickTop="1">
      <c r="A223" s="314" t="s">
        <v>738</v>
      </c>
      <c r="B223" s="310"/>
      <c r="C223" s="310" t="s">
        <v>753</v>
      </c>
      <c r="D223" s="310"/>
      <c r="E223" s="310" t="s">
        <v>737</v>
      </c>
      <c r="F223" s="317" t="s">
        <v>727</v>
      </c>
      <c r="G223" s="308" t="s">
        <v>635</v>
      </c>
      <c r="H223" s="310" t="s">
        <v>762</v>
      </c>
      <c r="I223" s="312">
        <v>8</v>
      </c>
      <c r="J223" s="203" t="s">
        <v>636</v>
      </c>
      <c r="K223" s="204" t="s">
        <v>730</v>
      </c>
      <c r="L223" s="203">
        <v>1</v>
      </c>
      <c r="M223" s="120" t="s">
        <v>116</v>
      </c>
      <c r="N223" s="197">
        <v>0</v>
      </c>
      <c r="O223" s="205">
        <v>1</v>
      </c>
      <c r="P223" s="205" t="s">
        <v>401</v>
      </c>
      <c r="Q223" s="201">
        <v>5.28</v>
      </c>
      <c r="R223" s="389">
        <v>0</v>
      </c>
      <c r="S223" s="389">
        <v>0</v>
      </c>
      <c r="T223" s="390">
        <v>0.3</v>
      </c>
    </row>
    <row r="224" spans="1:20" s="206" customFormat="1" ht="48.75" customHeight="1">
      <c r="A224" s="315"/>
      <c r="B224" s="311"/>
      <c r="C224" s="316"/>
      <c r="D224" s="316"/>
      <c r="E224" s="316"/>
      <c r="F224" s="318"/>
      <c r="G224" s="309"/>
      <c r="H224" s="311"/>
      <c r="I224" s="313"/>
      <c r="J224" s="216" t="s">
        <v>637</v>
      </c>
      <c r="K224" s="259" t="s">
        <v>733</v>
      </c>
      <c r="L224" s="210">
        <v>3</v>
      </c>
      <c r="M224" s="211" t="s">
        <v>116</v>
      </c>
      <c r="N224" s="212">
        <v>0</v>
      </c>
      <c r="O224" s="213">
        <v>1</v>
      </c>
      <c r="P224" s="213" t="s">
        <v>400</v>
      </c>
      <c r="Q224" s="214">
        <v>5.28</v>
      </c>
      <c r="R224" s="391">
        <v>0</v>
      </c>
      <c r="S224" s="392">
        <v>0</v>
      </c>
      <c r="T224" s="393">
        <v>0.3</v>
      </c>
    </row>
    <row r="225" spans="1:20" s="206" customFormat="1" ht="48.75" customHeight="1" thickBot="1">
      <c r="A225" s="315"/>
      <c r="B225" s="311"/>
      <c r="C225" s="316"/>
      <c r="D225" s="316"/>
      <c r="E225" s="316"/>
      <c r="F225" s="318"/>
      <c r="G225" s="309"/>
      <c r="H225" s="311"/>
      <c r="I225" s="313"/>
      <c r="J225" s="218" t="s">
        <v>638</v>
      </c>
      <c r="K225" s="217" t="s">
        <v>759</v>
      </c>
      <c r="L225" s="210">
        <v>10</v>
      </c>
      <c r="M225" s="211" t="s">
        <v>116</v>
      </c>
      <c r="N225" s="212">
        <v>0</v>
      </c>
      <c r="O225" s="213">
        <v>1</v>
      </c>
      <c r="P225" s="213" t="s">
        <v>400</v>
      </c>
      <c r="Q225" s="214">
        <v>5.28</v>
      </c>
      <c r="R225" s="391">
        <v>0</v>
      </c>
      <c r="S225" s="391">
        <v>0</v>
      </c>
      <c r="T225" s="393">
        <v>0.3</v>
      </c>
    </row>
    <row r="226" spans="1:20" s="206" customFormat="1" ht="49.5" customHeight="1" thickTop="1">
      <c r="A226" s="314" t="s">
        <v>738</v>
      </c>
      <c r="B226" s="310"/>
      <c r="C226" s="310" t="s">
        <v>753</v>
      </c>
      <c r="D226" s="310"/>
      <c r="E226" s="310" t="s">
        <v>737</v>
      </c>
      <c r="F226" s="317" t="s">
        <v>727</v>
      </c>
      <c r="G226" s="308" t="s">
        <v>639</v>
      </c>
      <c r="H226" s="310" t="s">
        <v>763</v>
      </c>
      <c r="I226" s="312">
        <v>8</v>
      </c>
      <c r="J226" s="203" t="s">
        <v>640</v>
      </c>
      <c r="K226" s="204" t="s">
        <v>730</v>
      </c>
      <c r="L226" s="203">
        <v>1</v>
      </c>
      <c r="M226" s="120" t="s">
        <v>117</v>
      </c>
      <c r="N226" s="197">
        <v>0</v>
      </c>
      <c r="O226" s="205">
        <v>1</v>
      </c>
      <c r="P226" s="205" t="s">
        <v>401</v>
      </c>
      <c r="Q226" s="201">
        <v>9.37</v>
      </c>
      <c r="R226" s="389">
        <v>0</v>
      </c>
      <c r="S226" s="389">
        <v>0</v>
      </c>
      <c r="T226" s="390">
        <v>0.3</v>
      </c>
    </row>
    <row r="227" spans="1:20" s="206" customFormat="1" ht="49.5" customHeight="1">
      <c r="A227" s="315"/>
      <c r="B227" s="311"/>
      <c r="C227" s="316"/>
      <c r="D227" s="316"/>
      <c r="E227" s="316"/>
      <c r="F227" s="318"/>
      <c r="G227" s="309"/>
      <c r="H227" s="311"/>
      <c r="I227" s="313"/>
      <c r="J227" s="216" t="s">
        <v>641</v>
      </c>
      <c r="K227" s="259" t="s">
        <v>733</v>
      </c>
      <c r="L227" s="210">
        <v>3</v>
      </c>
      <c r="M227" s="211" t="s">
        <v>116</v>
      </c>
      <c r="N227" s="212">
        <v>0</v>
      </c>
      <c r="O227" s="213">
        <v>1</v>
      </c>
      <c r="P227" s="213" t="s">
        <v>400</v>
      </c>
      <c r="Q227" s="214">
        <v>9.37</v>
      </c>
      <c r="R227" s="391">
        <v>0</v>
      </c>
      <c r="S227" s="392">
        <v>0</v>
      </c>
      <c r="T227" s="393">
        <v>0.3</v>
      </c>
    </row>
    <row r="228" spans="1:20" s="206" customFormat="1" ht="49.5" customHeight="1" thickBot="1">
      <c r="A228" s="304"/>
      <c r="B228" s="302"/>
      <c r="C228" s="344"/>
      <c r="D228" s="344"/>
      <c r="E228" s="344"/>
      <c r="F228" s="324"/>
      <c r="G228" s="346"/>
      <c r="H228" s="302"/>
      <c r="I228" s="325"/>
      <c r="J228" s="218" t="s">
        <v>642</v>
      </c>
      <c r="K228" s="226" t="s">
        <v>759</v>
      </c>
      <c r="L228" s="227">
        <v>10</v>
      </c>
      <c r="M228" s="231" t="s">
        <v>116</v>
      </c>
      <c r="N228" s="232">
        <v>0</v>
      </c>
      <c r="O228" s="230">
        <v>1</v>
      </c>
      <c r="P228" s="230" t="s">
        <v>400</v>
      </c>
      <c r="Q228" s="219">
        <v>9.37</v>
      </c>
      <c r="R228" s="397">
        <v>0</v>
      </c>
      <c r="S228" s="397">
        <v>0</v>
      </c>
      <c r="T228" s="398">
        <v>0.3</v>
      </c>
    </row>
    <row r="229" spans="7:14" s="206" customFormat="1" ht="12" thickTop="1">
      <c r="G229" s="272"/>
      <c r="K229" s="273"/>
      <c r="M229" s="274"/>
      <c r="N229" s="275"/>
    </row>
    <row r="230" spans="7:19" s="206" customFormat="1" ht="11.25">
      <c r="G230" s="272"/>
      <c r="K230" s="273"/>
      <c r="M230" s="274"/>
      <c r="N230" s="275"/>
      <c r="R230" s="404">
        <v>3496948.9549699984</v>
      </c>
      <c r="S230" s="404">
        <v>1484297.9180486666</v>
      </c>
    </row>
    <row r="231" spans="7:13" s="206" customFormat="1" ht="11.25">
      <c r="G231" s="272"/>
      <c r="M231" s="274"/>
    </row>
    <row r="232" spans="7:13" s="206" customFormat="1" ht="11.25">
      <c r="G232" s="272"/>
      <c r="M232" s="274"/>
    </row>
    <row r="233" spans="7:13" s="206" customFormat="1" ht="11.25">
      <c r="G233" s="272"/>
      <c r="M233" s="274"/>
    </row>
    <row r="234" spans="7:13" s="206" customFormat="1" ht="11.25">
      <c r="G234" s="272"/>
      <c r="M234" s="274"/>
    </row>
    <row r="235" spans="7:13" s="206" customFormat="1" ht="11.25">
      <c r="G235" s="272"/>
      <c r="M235" s="274"/>
    </row>
    <row r="236" spans="7:13" s="206" customFormat="1" ht="11.25">
      <c r="G236" s="272"/>
      <c r="M236" s="274"/>
    </row>
    <row r="237" spans="7:13" s="206" customFormat="1" ht="11.25">
      <c r="G237" s="272"/>
      <c r="M237" s="274"/>
    </row>
    <row r="238" spans="7:13" s="206" customFormat="1" ht="11.25">
      <c r="G238" s="272"/>
      <c r="M238" s="274"/>
    </row>
    <row r="239" spans="7:13" s="206" customFormat="1" ht="11.25">
      <c r="G239" s="272"/>
      <c r="M239" s="274"/>
    </row>
    <row r="240" spans="7:13" s="206" customFormat="1" ht="11.25">
      <c r="G240" s="272"/>
      <c r="M240" s="274"/>
    </row>
    <row r="241" spans="7:13" s="206" customFormat="1" ht="11.25">
      <c r="G241" s="272"/>
      <c r="M241" s="274"/>
    </row>
    <row r="242" spans="7:13" s="206" customFormat="1" ht="11.25">
      <c r="G242" s="272"/>
      <c r="M242" s="274"/>
    </row>
    <row r="243" spans="7:13" s="206" customFormat="1" ht="11.25">
      <c r="G243" s="272"/>
      <c r="M243" s="274"/>
    </row>
    <row r="244" spans="7:13" s="206" customFormat="1" ht="11.25">
      <c r="G244" s="272"/>
      <c r="M244" s="274"/>
    </row>
    <row r="245" spans="7:13" s="206" customFormat="1" ht="11.25">
      <c r="G245" s="272"/>
      <c r="M245" s="274"/>
    </row>
    <row r="246" spans="7:13" s="206" customFormat="1" ht="11.25">
      <c r="G246" s="272"/>
      <c r="M246" s="274"/>
    </row>
    <row r="247" spans="7:13" s="206" customFormat="1" ht="11.25">
      <c r="G247" s="272"/>
      <c r="M247" s="274"/>
    </row>
    <row r="248" spans="7:13" s="206" customFormat="1" ht="11.25">
      <c r="G248" s="272"/>
      <c r="M248" s="274"/>
    </row>
    <row r="249" spans="7:13" s="206" customFormat="1" ht="11.25">
      <c r="G249" s="272"/>
      <c r="M249" s="274"/>
    </row>
    <row r="250" spans="7:13" s="206" customFormat="1" ht="11.25">
      <c r="G250" s="272"/>
      <c r="M250" s="274"/>
    </row>
    <row r="251" spans="7:13" s="206" customFormat="1" ht="11.25">
      <c r="G251" s="272"/>
      <c r="M251" s="274"/>
    </row>
    <row r="252" spans="7:13" s="206" customFormat="1" ht="11.25">
      <c r="G252" s="272"/>
      <c r="M252" s="274"/>
    </row>
    <row r="253" spans="7:13" s="206" customFormat="1" ht="11.25">
      <c r="G253" s="272"/>
      <c r="M253" s="274"/>
    </row>
    <row r="254" spans="7:13" s="206" customFormat="1" ht="11.25">
      <c r="G254" s="272"/>
      <c r="M254" s="274"/>
    </row>
    <row r="255" spans="7:13" s="206" customFormat="1" ht="11.25">
      <c r="G255" s="272"/>
      <c r="M255" s="274"/>
    </row>
    <row r="256" spans="7:13" s="206" customFormat="1" ht="11.25">
      <c r="G256" s="272"/>
      <c r="M256" s="274"/>
    </row>
    <row r="257" spans="7:13" s="206" customFormat="1" ht="11.25">
      <c r="G257" s="272"/>
      <c r="M257" s="274"/>
    </row>
    <row r="258" spans="7:13" s="206" customFormat="1" ht="11.25">
      <c r="G258" s="272"/>
      <c r="M258" s="274"/>
    </row>
    <row r="259" spans="7:13" s="206" customFormat="1" ht="11.25">
      <c r="G259" s="272"/>
      <c r="M259" s="274"/>
    </row>
    <row r="260" spans="7:13" s="206" customFormat="1" ht="11.25">
      <c r="G260" s="272"/>
      <c r="M260" s="274"/>
    </row>
    <row r="261" spans="7:13" s="206" customFormat="1" ht="11.25">
      <c r="G261" s="272"/>
      <c r="M261" s="274"/>
    </row>
    <row r="262" spans="7:13" s="206" customFormat="1" ht="11.25">
      <c r="G262" s="272"/>
      <c r="M262" s="274"/>
    </row>
    <row r="263" spans="7:13" s="206" customFormat="1" ht="11.25">
      <c r="G263" s="272"/>
      <c r="M263" s="274"/>
    </row>
    <row r="264" spans="7:13" s="206" customFormat="1" ht="11.25">
      <c r="G264" s="272"/>
      <c r="M264" s="274"/>
    </row>
    <row r="265" spans="7:13" s="206" customFormat="1" ht="11.25">
      <c r="G265" s="272"/>
      <c r="M265" s="274"/>
    </row>
    <row r="266" spans="7:13" s="206" customFormat="1" ht="11.25">
      <c r="G266" s="272"/>
      <c r="M266" s="274"/>
    </row>
    <row r="267" spans="7:13" s="206" customFormat="1" ht="11.25">
      <c r="G267" s="272"/>
      <c r="M267" s="274"/>
    </row>
    <row r="268" spans="7:13" s="206" customFormat="1" ht="11.25">
      <c r="G268" s="272"/>
      <c r="M268" s="274"/>
    </row>
    <row r="269" spans="7:13" s="206" customFormat="1" ht="11.25">
      <c r="G269" s="272"/>
      <c r="M269" s="274"/>
    </row>
    <row r="270" spans="7:13" s="206" customFormat="1" ht="11.25">
      <c r="G270" s="272"/>
      <c r="M270" s="274"/>
    </row>
    <row r="271" spans="7:13" s="206" customFormat="1" ht="11.25">
      <c r="G271" s="272"/>
      <c r="M271" s="274"/>
    </row>
    <row r="272" spans="7:13" s="206" customFormat="1" ht="11.25">
      <c r="G272" s="272"/>
      <c r="M272" s="274"/>
    </row>
    <row r="273" spans="7:13" s="206" customFormat="1" ht="11.25">
      <c r="G273" s="272"/>
      <c r="M273" s="274"/>
    </row>
    <row r="274" spans="7:13" s="206" customFormat="1" ht="11.25">
      <c r="G274" s="272"/>
      <c r="M274" s="274"/>
    </row>
    <row r="275" spans="7:13" s="206" customFormat="1" ht="11.25">
      <c r="G275" s="272"/>
      <c r="M275" s="274"/>
    </row>
    <row r="276" spans="7:13" s="206" customFormat="1" ht="11.25">
      <c r="G276" s="272"/>
      <c r="M276" s="274"/>
    </row>
    <row r="277" spans="7:20" s="277" customFormat="1" ht="11.25">
      <c r="G277" s="276"/>
      <c r="M277" s="278"/>
      <c r="R277" s="206"/>
      <c r="S277" s="206"/>
      <c r="T277" s="206"/>
    </row>
    <row r="278" spans="7:20" s="277" customFormat="1" ht="11.25">
      <c r="G278" s="276"/>
      <c r="M278" s="278"/>
      <c r="R278" s="206"/>
      <c r="S278" s="206"/>
      <c r="T278" s="206"/>
    </row>
    <row r="279" spans="7:20" s="277" customFormat="1" ht="11.25">
      <c r="G279" s="276"/>
      <c r="M279" s="278"/>
      <c r="R279" s="206"/>
      <c r="S279" s="206"/>
      <c r="T279" s="206"/>
    </row>
    <row r="280" spans="7:20" s="277" customFormat="1" ht="11.25">
      <c r="G280" s="276"/>
      <c r="M280" s="278"/>
      <c r="R280" s="206"/>
      <c r="S280" s="206"/>
      <c r="T280" s="206"/>
    </row>
    <row r="281" spans="7:20" s="277" customFormat="1" ht="11.25">
      <c r="G281" s="276"/>
      <c r="M281" s="278"/>
      <c r="R281" s="206"/>
      <c r="S281" s="206"/>
      <c r="T281" s="206"/>
    </row>
    <row r="282" spans="7:20" s="277" customFormat="1" ht="11.25">
      <c r="G282" s="276"/>
      <c r="M282" s="278"/>
      <c r="R282" s="206"/>
      <c r="S282" s="206"/>
      <c r="T282" s="206"/>
    </row>
    <row r="283" spans="7:20" s="277" customFormat="1" ht="11.25">
      <c r="G283" s="276"/>
      <c r="M283" s="278"/>
      <c r="R283" s="206"/>
      <c r="S283" s="206"/>
      <c r="T283" s="206"/>
    </row>
    <row r="284" spans="7:20" s="277" customFormat="1" ht="11.25">
      <c r="G284" s="276"/>
      <c r="M284" s="278"/>
      <c r="R284" s="206"/>
      <c r="S284" s="206"/>
      <c r="T284" s="206"/>
    </row>
    <row r="285" spans="7:20" s="277" customFormat="1" ht="11.25">
      <c r="G285" s="276"/>
      <c r="M285" s="278"/>
      <c r="R285" s="206"/>
      <c r="S285" s="206"/>
      <c r="T285" s="206"/>
    </row>
    <row r="286" spans="7:20" s="277" customFormat="1" ht="11.25">
      <c r="G286" s="276"/>
      <c r="M286" s="278"/>
      <c r="R286" s="206"/>
      <c r="S286" s="206"/>
      <c r="T286" s="206"/>
    </row>
    <row r="287" spans="7:20" s="15" customFormat="1" ht="11.25">
      <c r="G287" s="200"/>
      <c r="M287" s="209"/>
      <c r="R287" s="206"/>
      <c r="S287" s="206"/>
      <c r="T287" s="206"/>
    </row>
    <row r="288" spans="7:20" s="15" customFormat="1" ht="11.25">
      <c r="G288" s="200"/>
      <c r="M288" s="209"/>
      <c r="R288" s="206"/>
      <c r="S288" s="206"/>
      <c r="T288" s="206"/>
    </row>
    <row r="289" spans="7:20" s="15" customFormat="1" ht="11.25">
      <c r="G289" s="200"/>
      <c r="M289" s="209"/>
      <c r="R289" s="206"/>
      <c r="S289" s="206"/>
      <c r="T289" s="206"/>
    </row>
    <row r="290" spans="7:20" s="15" customFormat="1" ht="11.25">
      <c r="G290" s="200"/>
      <c r="M290" s="209"/>
      <c r="R290" s="206"/>
      <c r="S290" s="206"/>
      <c r="T290" s="206"/>
    </row>
    <row r="291" spans="7:20" s="15" customFormat="1" ht="11.25">
      <c r="G291" s="200"/>
      <c r="M291" s="209"/>
      <c r="R291" s="206"/>
      <c r="S291" s="206"/>
      <c r="T291" s="206"/>
    </row>
    <row r="292" spans="7:20" s="15" customFormat="1" ht="11.25">
      <c r="G292" s="200"/>
      <c r="M292" s="209"/>
      <c r="R292" s="206"/>
      <c r="S292" s="206"/>
      <c r="T292" s="206"/>
    </row>
    <row r="293" spans="7:20" s="15" customFormat="1" ht="11.25">
      <c r="G293" s="200"/>
      <c r="M293" s="209"/>
      <c r="R293" s="206"/>
      <c r="S293" s="206"/>
      <c r="T293" s="206"/>
    </row>
    <row r="294" spans="7:20" s="15" customFormat="1" ht="11.25">
      <c r="G294" s="200"/>
      <c r="M294" s="209"/>
      <c r="R294" s="206"/>
      <c r="S294" s="206"/>
      <c r="T294" s="206"/>
    </row>
    <row r="295" spans="18:20" ht="11.25">
      <c r="R295" s="206"/>
      <c r="S295" s="206"/>
      <c r="T295" s="206"/>
    </row>
    <row r="296" spans="18:20" ht="11.25">
      <c r="R296" s="206"/>
      <c r="S296" s="206"/>
      <c r="T296" s="206"/>
    </row>
    <row r="297" spans="18:20" ht="11.25">
      <c r="R297" s="206"/>
      <c r="S297" s="206"/>
      <c r="T297" s="206"/>
    </row>
    <row r="298" spans="18:20" ht="11.25">
      <c r="R298" s="206"/>
      <c r="S298" s="206"/>
      <c r="T298" s="206"/>
    </row>
    <row r="299" spans="18:20" ht="11.25">
      <c r="R299" s="206"/>
      <c r="S299" s="206"/>
      <c r="T299" s="206"/>
    </row>
    <row r="300" spans="18:20" ht="11.25">
      <c r="R300" s="206"/>
      <c r="S300" s="206"/>
      <c r="T300" s="206"/>
    </row>
    <row r="301" spans="18:20" ht="11.25">
      <c r="R301" s="206"/>
      <c r="S301" s="206"/>
      <c r="T301" s="206"/>
    </row>
    <row r="302" spans="18:20" ht="11.25">
      <c r="R302" s="206"/>
      <c r="S302" s="206"/>
      <c r="T302" s="206"/>
    </row>
    <row r="303" spans="18:20" ht="11.25">
      <c r="R303" s="206"/>
      <c r="S303" s="206"/>
      <c r="T303" s="206"/>
    </row>
    <row r="304" spans="18:20" ht="11.25">
      <c r="R304" s="206"/>
      <c r="S304" s="206"/>
      <c r="T304" s="206"/>
    </row>
    <row r="305" spans="18:20" ht="11.25">
      <c r="R305" s="206"/>
      <c r="S305" s="206"/>
      <c r="T305" s="206"/>
    </row>
    <row r="306" spans="18:20" ht="11.25">
      <c r="R306" s="206"/>
      <c r="S306" s="206"/>
      <c r="T306" s="206"/>
    </row>
    <row r="307" spans="18:20" ht="11.25">
      <c r="R307" s="206"/>
      <c r="S307" s="206"/>
      <c r="T307" s="206"/>
    </row>
    <row r="308" spans="18:20" ht="11.25">
      <c r="R308" s="206"/>
      <c r="S308" s="206"/>
      <c r="T308" s="206"/>
    </row>
    <row r="309" spans="18:20" ht="11.25">
      <c r="R309" s="277"/>
      <c r="S309" s="277"/>
      <c r="T309" s="277"/>
    </row>
    <row r="310" spans="18:20" ht="11.25">
      <c r="R310" s="277"/>
      <c r="S310" s="277"/>
      <c r="T310" s="277"/>
    </row>
    <row r="311" spans="18:20" ht="11.25">
      <c r="R311" s="277"/>
      <c r="S311" s="277"/>
      <c r="T311" s="277"/>
    </row>
    <row r="312" spans="18:20" ht="11.25">
      <c r="R312" s="277"/>
      <c r="S312" s="277"/>
      <c r="T312" s="277"/>
    </row>
    <row r="313" spans="18:20" ht="11.25">
      <c r="R313" s="277"/>
      <c r="S313" s="277"/>
      <c r="T313" s="277"/>
    </row>
    <row r="314" spans="18:20" ht="11.25">
      <c r="R314" s="277"/>
      <c r="S314" s="277"/>
      <c r="T314" s="277"/>
    </row>
    <row r="315" spans="18:20" ht="11.25">
      <c r="R315" s="277"/>
      <c r="S315" s="277"/>
      <c r="T315" s="277"/>
    </row>
    <row r="316" spans="18:20" ht="11.25">
      <c r="R316" s="277"/>
      <c r="S316" s="277"/>
      <c r="T316" s="277"/>
    </row>
    <row r="317" spans="18:20" ht="11.25">
      <c r="R317" s="277"/>
      <c r="S317" s="277"/>
      <c r="T317" s="277"/>
    </row>
    <row r="318" spans="18:20" ht="11.25">
      <c r="R318" s="277"/>
      <c r="S318" s="277"/>
      <c r="T318" s="277"/>
    </row>
    <row r="319" spans="18:20" ht="11.25">
      <c r="R319" s="15"/>
      <c r="S319" s="15"/>
      <c r="T319" s="15"/>
    </row>
    <row r="320" spans="18:20" ht="11.25">
      <c r="R320" s="15"/>
      <c r="S320" s="15"/>
      <c r="T320" s="15"/>
    </row>
    <row r="321" spans="18:20" ht="11.25">
      <c r="R321" s="15"/>
      <c r="S321" s="15"/>
      <c r="T321" s="15"/>
    </row>
    <row r="322" spans="18:20" ht="11.25">
      <c r="R322" s="15"/>
      <c r="S322" s="15"/>
      <c r="T322" s="15"/>
    </row>
    <row r="323" spans="18:20" ht="11.25">
      <c r="R323" s="15"/>
      <c r="S323" s="15"/>
      <c r="T323" s="15"/>
    </row>
    <row r="324" spans="18:20" ht="11.25">
      <c r="R324" s="15"/>
      <c r="S324" s="15"/>
      <c r="T324" s="15"/>
    </row>
    <row r="325" spans="18:20" ht="11.25">
      <c r="R325" s="15"/>
      <c r="S325" s="15"/>
      <c r="T325" s="15"/>
    </row>
    <row r="326" spans="18:20" ht="11.25">
      <c r="R326" s="15"/>
      <c r="S326" s="15"/>
      <c r="T326" s="15"/>
    </row>
  </sheetData>
  <sheetProtection/>
  <autoFilter ref="A20:Q228"/>
  <mergeCells count="551">
    <mergeCell ref="R20:R21"/>
    <mergeCell ref="S20:S21"/>
    <mergeCell ref="T20:T21"/>
    <mergeCell ref="A26:A27"/>
    <mergeCell ref="B26:B27"/>
    <mergeCell ref="C26:C27"/>
    <mergeCell ref="D26:D27"/>
    <mergeCell ref="I223:I225"/>
    <mergeCell ref="A226:A228"/>
    <mergeCell ref="B226:B228"/>
    <mergeCell ref="C226:C228"/>
    <mergeCell ref="D226:D228"/>
    <mergeCell ref="E226:E228"/>
    <mergeCell ref="F226:F228"/>
    <mergeCell ref="G226:G228"/>
    <mergeCell ref="H226:H228"/>
    <mergeCell ref="I226:I228"/>
    <mergeCell ref="E223:E225"/>
    <mergeCell ref="F223:F225"/>
    <mergeCell ref="G223:G225"/>
    <mergeCell ref="H223:H225"/>
    <mergeCell ref="A223:A225"/>
    <mergeCell ref="B223:B225"/>
    <mergeCell ref="C223:C225"/>
    <mergeCell ref="D223:D225"/>
    <mergeCell ref="I215:I219"/>
    <mergeCell ref="A220:A222"/>
    <mergeCell ref="B220:B222"/>
    <mergeCell ref="C220:C222"/>
    <mergeCell ref="D220:D222"/>
    <mergeCell ref="E220:E222"/>
    <mergeCell ref="F220:F222"/>
    <mergeCell ref="G220:G222"/>
    <mergeCell ref="H220:H222"/>
    <mergeCell ref="I220:I222"/>
    <mergeCell ref="E215:E219"/>
    <mergeCell ref="F215:F219"/>
    <mergeCell ref="G215:G219"/>
    <mergeCell ref="H215:H219"/>
    <mergeCell ref="A215:A219"/>
    <mergeCell ref="B215:B219"/>
    <mergeCell ref="C215:C219"/>
    <mergeCell ref="D215:D219"/>
    <mergeCell ref="I206:I208"/>
    <mergeCell ref="A209:A214"/>
    <mergeCell ref="B209:B214"/>
    <mergeCell ref="C209:C214"/>
    <mergeCell ref="D209:D214"/>
    <mergeCell ref="E209:E214"/>
    <mergeCell ref="F209:F214"/>
    <mergeCell ref="G209:G214"/>
    <mergeCell ref="H209:H214"/>
    <mergeCell ref="I209:I214"/>
    <mergeCell ref="E206:E208"/>
    <mergeCell ref="F206:F208"/>
    <mergeCell ref="G206:G208"/>
    <mergeCell ref="H206:H208"/>
    <mergeCell ref="A206:A208"/>
    <mergeCell ref="B206:B208"/>
    <mergeCell ref="C206:C208"/>
    <mergeCell ref="D206:D208"/>
    <mergeCell ref="I199:I201"/>
    <mergeCell ref="A202:A205"/>
    <mergeCell ref="B202:B205"/>
    <mergeCell ref="C202:C205"/>
    <mergeCell ref="D202:D205"/>
    <mergeCell ref="E202:E205"/>
    <mergeCell ref="F202:F205"/>
    <mergeCell ref="G202:G205"/>
    <mergeCell ref="H202:H205"/>
    <mergeCell ref="I202:I205"/>
    <mergeCell ref="E199:E201"/>
    <mergeCell ref="F199:F201"/>
    <mergeCell ref="G199:G201"/>
    <mergeCell ref="H199:H201"/>
    <mergeCell ref="A199:A201"/>
    <mergeCell ref="B199:B201"/>
    <mergeCell ref="C199:C201"/>
    <mergeCell ref="D199:D201"/>
    <mergeCell ref="I191:I194"/>
    <mergeCell ref="A195:A198"/>
    <mergeCell ref="B195:B198"/>
    <mergeCell ref="C195:C198"/>
    <mergeCell ref="D195:D198"/>
    <mergeCell ref="E195:E198"/>
    <mergeCell ref="F195:F198"/>
    <mergeCell ref="G195:G198"/>
    <mergeCell ref="H195:H198"/>
    <mergeCell ref="I195:I198"/>
    <mergeCell ref="E191:E194"/>
    <mergeCell ref="F191:F194"/>
    <mergeCell ref="G191:G194"/>
    <mergeCell ref="H191:H194"/>
    <mergeCell ref="A191:A194"/>
    <mergeCell ref="B191:B194"/>
    <mergeCell ref="C191:C194"/>
    <mergeCell ref="D191:D194"/>
    <mergeCell ref="I185:I187"/>
    <mergeCell ref="A188:A190"/>
    <mergeCell ref="B188:B190"/>
    <mergeCell ref="C188:C190"/>
    <mergeCell ref="D188:D190"/>
    <mergeCell ref="E188:E190"/>
    <mergeCell ref="F188:F190"/>
    <mergeCell ref="G188:G190"/>
    <mergeCell ref="H188:H190"/>
    <mergeCell ref="I188:I190"/>
    <mergeCell ref="E185:E187"/>
    <mergeCell ref="F185:F187"/>
    <mergeCell ref="G185:G187"/>
    <mergeCell ref="H185:H187"/>
    <mergeCell ref="A185:A187"/>
    <mergeCell ref="B185:B187"/>
    <mergeCell ref="C185:C187"/>
    <mergeCell ref="D185:D187"/>
    <mergeCell ref="I178:I180"/>
    <mergeCell ref="A181:A184"/>
    <mergeCell ref="B181:B184"/>
    <mergeCell ref="C181:C184"/>
    <mergeCell ref="D181:D184"/>
    <mergeCell ref="E181:E184"/>
    <mergeCell ref="F181:F184"/>
    <mergeCell ref="G181:G184"/>
    <mergeCell ref="H181:H184"/>
    <mergeCell ref="I181:I184"/>
    <mergeCell ref="E178:E180"/>
    <mergeCell ref="F178:F180"/>
    <mergeCell ref="G178:G180"/>
    <mergeCell ref="H178:H180"/>
    <mergeCell ref="A178:A180"/>
    <mergeCell ref="B178:B180"/>
    <mergeCell ref="C178:C180"/>
    <mergeCell ref="D178:D180"/>
    <mergeCell ref="I169:I171"/>
    <mergeCell ref="A172:A177"/>
    <mergeCell ref="B172:B177"/>
    <mergeCell ref="C172:C177"/>
    <mergeCell ref="D172:D177"/>
    <mergeCell ref="E172:E177"/>
    <mergeCell ref="F172:F177"/>
    <mergeCell ref="G172:G177"/>
    <mergeCell ref="H172:H177"/>
    <mergeCell ref="I172:I177"/>
    <mergeCell ref="E169:E171"/>
    <mergeCell ref="F169:F171"/>
    <mergeCell ref="G169:G171"/>
    <mergeCell ref="H169:H171"/>
    <mergeCell ref="A169:A171"/>
    <mergeCell ref="B169:B171"/>
    <mergeCell ref="C169:C171"/>
    <mergeCell ref="D169:D171"/>
    <mergeCell ref="I162:I163"/>
    <mergeCell ref="A166:A168"/>
    <mergeCell ref="B166:B168"/>
    <mergeCell ref="C166:C168"/>
    <mergeCell ref="D166:D168"/>
    <mergeCell ref="E166:E168"/>
    <mergeCell ref="F166:F168"/>
    <mergeCell ref="G166:G168"/>
    <mergeCell ref="H166:H168"/>
    <mergeCell ref="I166:I168"/>
    <mergeCell ref="E162:E163"/>
    <mergeCell ref="F162:F163"/>
    <mergeCell ref="G162:G163"/>
    <mergeCell ref="H162:H163"/>
    <mergeCell ref="A162:A163"/>
    <mergeCell ref="B162:B163"/>
    <mergeCell ref="C162:C163"/>
    <mergeCell ref="D162:D163"/>
    <mergeCell ref="F160:F161"/>
    <mergeCell ref="G160:G161"/>
    <mergeCell ref="H160:H161"/>
    <mergeCell ref="I160:I161"/>
    <mergeCell ref="I150:I154"/>
    <mergeCell ref="D155:D159"/>
    <mergeCell ref="E155:E159"/>
    <mergeCell ref="F155:F159"/>
    <mergeCell ref="G155:G159"/>
    <mergeCell ref="H155:H159"/>
    <mergeCell ref="I155:I159"/>
    <mergeCell ref="E150:E154"/>
    <mergeCell ref="F150:F154"/>
    <mergeCell ref="G150:G154"/>
    <mergeCell ref="H150:H154"/>
    <mergeCell ref="A150:A154"/>
    <mergeCell ref="B150:B154"/>
    <mergeCell ref="C150:C154"/>
    <mergeCell ref="D150:D154"/>
    <mergeCell ref="I144:I146"/>
    <mergeCell ref="A147:A149"/>
    <mergeCell ref="B147:B149"/>
    <mergeCell ref="C147:C149"/>
    <mergeCell ref="D147:D149"/>
    <mergeCell ref="E147:E149"/>
    <mergeCell ref="F147:F149"/>
    <mergeCell ref="G147:G149"/>
    <mergeCell ref="H147:H149"/>
    <mergeCell ref="I147:I149"/>
    <mergeCell ref="E144:E146"/>
    <mergeCell ref="F144:F146"/>
    <mergeCell ref="G144:G146"/>
    <mergeCell ref="H144:H146"/>
    <mergeCell ref="A144:A146"/>
    <mergeCell ref="B144:B146"/>
    <mergeCell ref="C144:C146"/>
    <mergeCell ref="D144:D146"/>
    <mergeCell ref="I131:I133"/>
    <mergeCell ref="A137:A138"/>
    <mergeCell ref="B137:B138"/>
    <mergeCell ref="C137:C138"/>
    <mergeCell ref="D137:D138"/>
    <mergeCell ref="E137:E138"/>
    <mergeCell ref="F137:F138"/>
    <mergeCell ref="G137:G138"/>
    <mergeCell ref="H137:H138"/>
    <mergeCell ref="I137:I138"/>
    <mergeCell ref="E131:E133"/>
    <mergeCell ref="F131:F133"/>
    <mergeCell ref="G131:G133"/>
    <mergeCell ref="H131:H133"/>
    <mergeCell ref="A131:A133"/>
    <mergeCell ref="B131:B133"/>
    <mergeCell ref="C131:C133"/>
    <mergeCell ref="D131:D133"/>
    <mergeCell ref="I123:I126"/>
    <mergeCell ref="A127:A130"/>
    <mergeCell ref="B127:B130"/>
    <mergeCell ref="C127:C130"/>
    <mergeCell ref="D127:D130"/>
    <mergeCell ref="E127:E130"/>
    <mergeCell ref="F127:F130"/>
    <mergeCell ref="G127:G130"/>
    <mergeCell ref="H127:H130"/>
    <mergeCell ref="I127:I130"/>
    <mergeCell ref="E123:E126"/>
    <mergeCell ref="F123:F126"/>
    <mergeCell ref="G123:G126"/>
    <mergeCell ref="H123:H126"/>
    <mergeCell ref="A123:A126"/>
    <mergeCell ref="B123:B126"/>
    <mergeCell ref="C123:C126"/>
    <mergeCell ref="D123:D126"/>
    <mergeCell ref="I115:I118"/>
    <mergeCell ref="A119:A122"/>
    <mergeCell ref="B119:B122"/>
    <mergeCell ref="C119:C122"/>
    <mergeCell ref="D119:D122"/>
    <mergeCell ref="E119:E122"/>
    <mergeCell ref="F119:F122"/>
    <mergeCell ref="G119:G122"/>
    <mergeCell ref="H119:H122"/>
    <mergeCell ref="I119:I122"/>
    <mergeCell ref="E115:E118"/>
    <mergeCell ref="F115:F118"/>
    <mergeCell ref="G115:G118"/>
    <mergeCell ref="H115:H118"/>
    <mergeCell ref="A115:A118"/>
    <mergeCell ref="B115:B118"/>
    <mergeCell ref="C115:C118"/>
    <mergeCell ref="D115:D118"/>
    <mergeCell ref="I111:I112"/>
    <mergeCell ref="A113:A114"/>
    <mergeCell ref="B113:B114"/>
    <mergeCell ref="C113:C114"/>
    <mergeCell ref="D113:D114"/>
    <mergeCell ref="E113:E114"/>
    <mergeCell ref="F113:F114"/>
    <mergeCell ref="G113:G114"/>
    <mergeCell ref="H113:H114"/>
    <mergeCell ref="I113:I114"/>
    <mergeCell ref="E111:E112"/>
    <mergeCell ref="F111:F112"/>
    <mergeCell ref="G111:G112"/>
    <mergeCell ref="H111:H112"/>
    <mergeCell ref="A111:A112"/>
    <mergeCell ref="B111:B112"/>
    <mergeCell ref="C111:C112"/>
    <mergeCell ref="D111:D112"/>
    <mergeCell ref="F103:F106"/>
    <mergeCell ref="G103:G106"/>
    <mergeCell ref="H103:H106"/>
    <mergeCell ref="I103:I106"/>
    <mergeCell ref="B103:B106"/>
    <mergeCell ref="C103:C106"/>
    <mergeCell ref="D103:D106"/>
    <mergeCell ref="E103:E106"/>
    <mergeCell ref="I94:I97"/>
    <mergeCell ref="A98:A99"/>
    <mergeCell ref="B98:B99"/>
    <mergeCell ref="C98:C99"/>
    <mergeCell ref="D98:D99"/>
    <mergeCell ref="E98:E99"/>
    <mergeCell ref="F98:F99"/>
    <mergeCell ref="G98:G99"/>
    <mergeCell ref="H98:H99"/>
    <mergeCell ref="I98:I99"/>
    <mergeCell ref="I88:I93"/>
    <mergeCell ref="G88:G93"/>
    <mergeCell ref="A94:A97"/>
    <mergeCell ref="B94:B97"/>
    <mergeCell ref="C94:C97"/>
    <mergeCell ref="D94:D97"/>
    <mergeCell ref="E94:E97"/>
    <mergeCell ref="F94:F97"/>
    <mergeCell ref="G94:G97"/>
    <mergeCell ref="H94:H97"/>
    <mergeCell ref="D88:D93"/>
    <mergeCell ref="E88:E93"/>
    <mergeCell ref="F88:F93"/>
    <mergeCell ref="H88:H93"/>
    <mergeCell ref="A81:A83"/>
    <mergeCell ref="A88:A93"/>
    <mergeCell ref="B88:B93"/>
    <mergeCell ref="C88:C93"/>
    <mergeCell ref="E84:E87"/>
    <mergeCell ref="F84:F87"/>
    <mergeCell ref="G84:G87"/>
    <mergeCell ref="H84:H87"/>
    <mergeCell ref="A84:A87"/>
    <mergeCell ref="B84:B87"/>
    <mergeCell ref="C84:C87"/>
    <mergeCell ref="D84:D87"/>
    <mergeCell ref="B81:B83"/>
    <mergeCell ref="C81:C83"/>
    <mergeCell ref="D81:D83"/>
    <mergeCell ref="D77:D80"/>
    <mergeCell ref="E81:E83"/>
    <mergeCell ref="F81:F83"/>
    <mergeCell ref="G81:G83"/>
    <mergeCell ref="H81:H83"/>
    <mergeCell ref="F77:F80"/>
    <mergeCell ref="I84:I87"/>
    <mergeCell ref="H77:H80"/>
    <mergeCell ref="I77:I80"/>
    <mergeCell ref="I81:I83"/>
    <mergeCell ref="G73:G76"/>
    <mergeCell ref="H73:H76"/>
    <mergeCell ref="I73:I76"/>
    <mergeCell ref="G77:G80"/>
    <mergeCell ref="E73:E76"/>
    <mergeCell ref="F73:F76"/>
    <mergeCell ref="A77:A80"/>
    <mergeCell ref="B77:B80"/>
    <mergeCell ref="C77:C80"/>
    <mergeCell ref="A73:A76"/>
    <mergeCell ref="B73:B76"/>
    <mergeCell ref="C73:C76"/>
    <mergeCell ref="D73:D76"/>
    <mergeCell ref="E77:E80"/>
    <mergeCell ref="I62:I63"/>
    <mergeCell ref="A66:A68"/>
    <mergeCell ref="B66:B68"/>
    <mergeCell ref="C66:C68"/>
    <mergeCell ref="D66:D68"/>
    <mergeCell ref="E66:E68"/>
    <mergeCell ref="F66:F68"/>
    <mergeCell ref="G66:G68"/>
    <mergeCell ref="H66:H68"/>
    <mergeCell ref="I66:I68"/>
    <mergeCell ref="H58:H61"/>
    <mergeCell ref="I58:I61"/>
    <mergeCell ref="A62:A63"/>
    <mergeCell ref="B62:B63"/>
    <mergeCell ref="C62:C63"/>
    <mergeCell ref="D62:D63"/>
    <mergeCell ref="E62:E63"/>
    <mergeCell ref="F62:F63"/>
    <mergeCell ref="G62:G63"/>
    <mergeCell ref="H62:H63"/>
    <mergeCell ref="G51:G57"/>
    <mergeCell ref="H51:H57"/>
    <mergeCell ref="I51:I57"/>
    <mergeCell ref="A58:A61"/>
    <mergeCell ref="B58:B61"/>
    <mergeCell ref="C58:C61"/>
    <mergeCell ref="D58:D61"/>
    <mergeCell ref="E58:E61"/>
    <mergeCell ref="F58:F61"/>
    <mergeCell ref="G58:G61"/>
    <mergeCell ref="E51:E57"/>
    <mergeCell ref="F51:F57"/>
    <mergeCell ref="A48:A50"/>
    <mergeCell ref="B48:B50"/>
    <mergeCell ref="A51:A57"/>
    <mergeCell ref="B51:B57"/>
    <mergeCell ref="C51:C57"/>
    <mergeCell ref="D51:D57"/>
    <mergeCell ref="C48:C50"/>
    <mergeCell ref="D48:D50"/>
    <mergeCell ref="I41:I47"/>
    <mergeCell ref="A41:A47"/>
    <mergeCell ref="B41:B47"/>
    <mergeCell ref="C41:C47"/>
    <mergeCell ref="D41:D47"/>
    <mergeCell ref="E41:E47"/>
    <mergeCell ref="E48:E50"/>
    <mergeCell ref="F48:F50"/>
    <mergeCell ref="G48:G50"/>
    <mergeCell ref="H48:H50"/>
    <mergeCell ref="G41:G47"/>
    <mergeCell ref="H41:H47"/>
    <mergeCell ref="H26:H27"/>
    <mergeCell ref="B33:B40"/>
    <mergeCell ref="C33:C40"/>
    <mergeCell ref="D33:D40"/>
    <mergeCell ref="E33:E40"/>
    <mergeCell ref="F33:F40"/>
    <mergeCell ref="G33:G40"/>
    <mergeCell ref="E26:E27"/>
    <mergeCell ref="F26:F27"/>
    <mergeCell ref="E28:E32"/>
    <mergeCell ref="F28:F32"/>
    <mergeCell ref="H28:H32"/>
    <mergeCell ref="I28:I32"/>
    <mergeCell ref="A28:A32"/>
    <mergeCell ref="B28:B32"/>
    <mergeCell ref="C28:C32"/>
    <mergeCell ref="D28:D32"/>
    <mergeCell ref="Q20:Q21"/>
    <mergeCell ref="G28:G32"/>
    <mergeCell ref="A24:A25"/>
    <mergeCell ref="B24:B25"/>
    <mergeCell ref="C24:C25"/>
    <mergeCell ref="D24:D25"/>
    <mergeCell ref="E24:E25"/>
    <mergeCell ref="F24:F25"/>
    <mergeCell ref="G26:G27"/>
    <mergeCell ref="I24:I25"/>
    <mergeCell ref="H20:H21"/>
    <mergeCell ref="L20:L21"/>
    <mergeCell ref="O20:O21"/>
    <mergeCell ref="P20:P21"/>
    <mergeCell ref="A20:A21"/>
    <mergeCell ref="B20:B21"/>
    <mergeCell ref="C20:C21"/>
    <mergeCell ref="D20:D21"/>
    <mergeCell ref="L8:N8"/>
    <mergeCell ref="E11:H11"/>
    <mergeCell ref="L11:N11"/>
    <mergeCell ref="J3:K3"/>
    <mergeCell ref="L10:N10"/>
    <mergeCell ref="L3:N3"/>
    <mergeCell ref="L4:N4"/>
    <mergeCell ref="L5:N5"/>
    <mergeCell ref="L7:N7"/>
    <mergeCell ref="J20:J21"/>
    <mergeCell ref="K20:K21"/>
    <mergeCell ref="I33:I40"/>
    <mergeCell ref="I48:I50"/>
    <mergeCell ref="I26:I27"/>
    <mergeCell ref="F41:F47"/>
    <mergeCell ref="A33:A40"/>
    <mergeCell ref="L9:N9"/>
    <mergeCell ref="E4:H4"/>
    <mergeCell ref="M20:M21"/>
    <mergeCell ref="N20:N21"/>
    <mergeCell ref="L12:N12"/>
    <mergeCell ref="L13:N13"/>
    <mergeCell ref="L14:N14"/>
    <mergeCell ref="I20:I21"/>
    <mergeCell ref="C3:C4"/>
    <mergeCell ref="E13:H13"/>
    <mergeCell ref="E3:H3"/>
    <mergeCell ref="H33:H40"/>
    <mergeCell ref="G24:G25"/>
    <mergeCell ref="H24:H25"/>
    <mergeCell ref="E17:H17"/>
    <mergeCell ref="E20:E21"/>
    <mergeCell ref="F20:F21"/>
    <mergeCell ref="G20:G21"/>
    <mergeCell ref="E164:E165"/>
    <mergeCell ref="F164:F165"/>
    <mergeCell ref="A155:A159"/>
    <mergeCell ref="B155:B159"/>
    <mergeCell ref="C155:C159"/>
    <mergeCell ref="A160:A161"/>
    <mergeCell ref="B160:B161"/>
    <mergeCell ref="C160:C161"/>
    <mergeCell ref="D160:D161"/>
    <mergeCell ref="E160:E161"/>
    <mergeCell ref="A164:A165"/>
    <mergeCell ref="B164:B165"/>
    <mergeCell ref="C164:C165"/>
    <mergeCell ref="D164:D165"/>
    <mergeCell ref="G164:G165"/>
    <mergeCell ref="H164:H165"/>
    <mergeCell ref="I164:I165"/>
    <mergeCell ref="A141:A143"/>
    <mergeCell ref="B141:B143"/>
    <mergeCell ref="C141:C143"/>
    <mergeCell ref="D141:D143"/>
    <mergeCell ref="E141:E143"/>
    <mergeCell ref="F141:F143"/>
    <mergeCell ref="G141:G143"/>
    <mergeCell ref="H141:H143"/>
    <mergeCell ref="I141:I143"/>
    <mergeCell ref="A139:A140"/>
    <mergeCell ref="B139:B140"/>
    <mergeCell ref="C139:C140"/>
    <mergeCell ref="D139:D140"/>
    <mergeCell ref="E139:E140"/>
    <mergeCell ref="F139:F140"/>
    <mergeCell ref="G139:G140"/>
    <mergeCell ref="H139:H140"/>
    <mergeCell ref="I139:I140"/>
    <mergeCell ref="A134:A136"/>
    <mergeCell ref="B134:B136"/>
    <mergeCell ref="C134:C136"/>
    <mergeCell ref="D134:D136"/>
    <mergeCell ref="E134:E136"/>
    <mergeCell ref="F134:F136"/>
    <mergeCell ref="G134:G136"/>
    <mergeCell ref="H134:H136"/>
    <mergeCell ref="I134:I136"/>
    <mergeCell ref="I100:I101"/>
    <mergeCell ref="A107:A110"/>
    <mergeCell ref="B107:B110"/>
    <mergeCell ref="C107:C110"/>
    <mergeCell ref="D107:D110"/>
    <mergeCell ref="E107:E110"/>
    <mergeCell ref="F107:F110"/>
    <mergeCell ref="G107:G110"/>
    <mergeCell ref="H107:H110"/>
    <mergeCell ref="A103:A106"/>
    <mergeCell ref="I69:I72"/>
    <mergeCell ref="I107:I110"/>
    <mergeCell ref="A100:A101"/>
    <mergeCell ref="B100:B101"/>
    <mergeCell ref="C100:C101"/>
    <mergeCell ref="D100:D101"/>
    <mergeCell ref="E100:E101"/>
    <mergeCell ref="F100:F101"/>
    <mergeCell ref="G100:G101"/>
    <mergeCell ref="H100:H101"/>
    <mergeCell ref="E69:E72"/>
    <mergeCell ref="F69:F72"/>
    <mergeCell ref="G69:G72"/>
    <mergeCell ref="H69:H72"/>
    <mergeCell ref="A69:A72"/>
    <mergeCell ref="B69:B72"/>
    <mergeCell ref="C69:C72"/>
    <mergeCell ref="D69:D72"/>
    <mergeCell ref="G64:G65"/>
    <mergeCell ref="H64:H65"/>
    <mergeCell ref="I64:I65"/>
    <mergeCell ref="A64:A65"/>
    <mergeCell ref="B64:B65"/>
    <mergeCell ref="C64:C65"/>
    <mergeCell ref="D64:D65"/>
    <mergeCell ref="E64:E65"/>
    <mergeCell ref="F64:F65"/>
  </mergeCells>
  <printOptions/>
  <pageMargins left="0.7480314960629921" right="0.7480314960629921" top="0.984251968503937" bottom="0.984251968503937" header="0" footer="0"/>
  <pageSetup fitToHeight="1" fitToWidth="1" horizontalDpi="600" verticalDpi="600" orientation="landscape" paperSize="9" scale="10" r:id="rId2"/>
  <drawing r:id="rId1"/>
</worksheet>
</file>

<file path=xl/worksheets/sheet2.xml><?xml version="1.0" encoding="utf-8"?>
<worksheet xmlns="http://schemas.openxmlformats.org/spreadsheetml/2006/main" xmlns:r="http://schemas.openxmlformats.org/officeDocument/2006/relationships">
  <dimension ref="A3:AA51"/>
  <sheetViews>
    <sheetView zoomScale="70" zoomScaleNormal="70" zoomScalePageLayoutView="0" workbookViewId="0" topLeftCell="A41">
      <selection activeCell="A22" sqref="A22:I51"/>
    </sheetView>
  </sheetViews>
  <sheetFormatPr defaultColWidth="9.140625" defaultRowHeight="12" customHeight="1"/>
  <cols>
    <col min="1" max="1" width="27.7109375" style="4" customWidth="1"/>
    <col min="2" max="2" width="24.7109375" style="4" customWidth="1"/>
    <col min="3" max="3" width="26.57421875" style="4" customWidth="1"/>
    <col min="4" max="4" width="26.8515625" style="4" customWidth="1"/>
    <col min="5" max="5" width="9.140625" style="4" customWidth="1"/>
    <col min="6" max="6" width="11.140625" style="4" customWidth="1"/>
    <col min="7" max="7" width="7.57421875" style="4" customWidth="1"/>
    <col min="8" max="8" width="35.28125" style="4" customWidth="1"/>
    <col min="9" max="9" width="8.8515625" style="4" customWidth="1"/>
    <col min="10" max="10" width="8.7109375" style="4" customWidth="1"/>
    <col min="11" max="11" width="27.28125" style="4" customWidth="1"/>
    <col min="12" max="12" width="9.140625" style="4" customWidth="1"/>
    <col min="13" max="13" width="29.421875" style="4" customWidth="1"/>
    <col min="14" max="14" width="10.8515625" style="4" customWidth="1"/>
    <col min="15" max="15" width="11.140625" style="4" customWidth="1"/>
    <col min="16" max="16" width="25.7109375" style="4" customWidth="1"/>
    <col min="17" max="17" width="10.140625" style="4" customWidth="1"/>
    <col min="18" max="18" width="9.57421875" style="4" customWidth="1"/>
    <col min="19" max="19" width="13.00390625" style="4" customWidth="1"/>
    <col min="20" max="20" width="12.421875" style="4" customWidth="1"/>
    <col min="21" max="21" width="18.8515625" style="4" customWidth="1"/>
    <col min="22" max="22" width="10.421875" style="4" customWidth="1"/>
    <col min="23" max="23" width="15.28125" style="4" customWidth="1"/>
    <col min="24" max="24" width="18.28125" style="4" customWidth="1"/>
    <col min="25" max="25" width="20.140625" style="4" customWidth="1"/>
    <col min="26" max="16384" width="9.140625" style="4" customWidth="1"/>
  </cols>
  <sheetData>
    <row r="2" ht="12" customHeight="1" thickBot="1"/>
    <row r="3" spans="3:21" ht="12" customHeight="1" thickBot="1" thickTop="1">
      <c r="C3" s="327" t="s">
        <v>725</v>
      </c>
      <c r="D3" s="79" t="s">
        <v>736</v>
      </c>
      <c r="E3" s="331" t="s">
        <v>696</v>
      </c>
      <c r="F3" s="332"/>
      <c r="G3" s="333"/>
      <c r="H3" s="334"/>
      <c r="I3" s="37"/>
      <c r="J3" s="295" t="s">
        <v>721</v>
      </c>
      <c r="K3" s="296"/>
      <c r="L3" s="294" t="s">
        <v>697</v>
      </c>
      <c r="M3" s="294"/>
      <c r="N3" s="294"/>
      <c r="O3" s="294"/>
      <c r="P3" s="39"/>
      <c r="Q3" s="1"/>
      <c r="R3" s="3"/>
      <c r="S3" s="1"/>
      <c r="T3" s="1"/>
      <c r="U3" s="3"/>
    </row>
    <row r="4" spans="3:21" ht="12" customHeight="1">
      <c r="C4" s="327"/>
      <c r="D4" s="38"/>
      <c r="E4" s="328" t="s">
        <v>684</v>
      </c>
      <c r="F4" s="329"/>
      <c r="G4" s="329"/>
      <c r="H4" s="330"/>
      <c r="I4" s="37"/>
      <c r="J4" s="48" t="s">
        <v>722</v>
      </c>
      <c r="K4" s="46"/>
      <c r="L4" s="329" t="s">
        <v>698</v>
      </c>
      <c r="M4" s="329"/>
      <c r="N4" s="329"/>
      <c r="O4" s="329"/>
      <c r="P4" s="40"/>
      <c r="Q4" s="1"/>
      <c r="R4" s="3"/>
      <c r="S4" s="1"/>
      <c r="T4" s="1"/>
      <c r="U4" s="3"/>
    </row>
    <row r="5" spans="3:21" ht="12" customHeight="1">
      <c r="C5" s="77" t="s">
        <v>735</v>
      </c>
      <c r="D5" s="38"/>
      <c r="E5" s="45" t="s">
        <v>685</v>
      </c>
      <c r="F5" s="7"/>
      <c r="G5" s="7"/>
      <c r="H5" s="46"/>
      <c r="I5" s="7"/>
      <c r="J5" s="48" t="s">
        <v>723</v>
      </c>
      <c r="K5" s="46"/>
      <c r="L5" s="329" t="s">
        <v>699</v>
      </c>
      <c r="M5" s="329"/>
      <c r="N5" s="329"/>
      <c r="O5" s="329"/>
      <c r="P5" s="40"/>
      <c r="Q5" s="1"/>
      <c r="R5" s="3"/>
      <c r="S5" s="1"/>
      <c r="T5" s="1"/>
      <c r="U5" s="3"/>
    </row>
    <row r="6" spans="4:21" ht="12" customHeight="1" thickBot="1">
      <c r="D6" s="38"/>
      <c r="E6" s="45" t="s">
        <v>686</v>
      </c>
      <c r="F6" s="7"/>
      <c r="G6" s="7"/>
      <c r="H6" s="46"/>
      <c r="I6" s="7"/>
      <c r="J6" s="49" t="s">
        <v>724</v>
      </c>
      <c r="K6" s="47"/>
      <c r="L6" s="1" t="s">
        <v>700</v>
      </c>
      <c r="M6" s="2"/>
      <c r="N6" s="1"/>
      <c r="O6" s="1"/>
      <c r="P6" s="40"/>
      <c r="Q6" s="1"/>
      <c r="R6" s="3"/>
      <c r="S6" s="1"/>
      <c r="T6" s="1"/>
      <c r="U6" s="3"/>
    </row>
    <row r="7" spans="3:27" ht="12" customHeight="1">
      <c r="C7" s="6"/>
      <c r="D7" s="38"/>
      <c r="E7" s="45" t="s">
        <v>687</v>
      </c>
      <c r="F7" s="7"/>
      <c r="G7" s="7"/>
      <c r="H7" s="46"/>
      <c r="I7" s="7"/>
      <c r="J7" s="7"/>
      <c r="K7" s="8"/>
      <c r="L7" s="305" t="s">
        <v>701</v>
      </c>
      <c r="M7" s="329"/>
      <c r="N7" s="329"/>
      <c r="O7" s="329"/>
      <c r="P7" s="40"/>
      <c r="Q7" s="1"/>
      <c r="R7" s="3"/>
      <c r="S7" s="1"/>
      <c r="T7" s="1"/>
      <c r="U7" s="3"/>
      <c r="Y7" s="5"/>
      <c r="Z7" s="5"/>
      <c r="AA7" s="5"/>
    </row>
    <row r="8" spans="3:27" ht="12" customHeight="1">
      <c r="C8" s="6"/>
      <c r="D8" s="38"/>
      <c r="E8" s="45" t="s">
        <v>688</v>
      </c>
      <c r="F8" s="7"/>
      <c r="G8" s="7"/>
      <c r="H8" s="46"/>
      <c r="I8" s="7"/>
      <c r="J8" s="7"/>
      <c r="K8" s="8"/>
      <c r="L8" s="305" t="s">
        <v>702</v>
      </c>
      <c r="M8" s="329"/>
      <c r="N8" s="329"/>
      <c r="O8" s="329"/>
      <c r="P8" s="40"/>
      <c r="Q8" s="1"/>
      <c r="R8" s="3"/>
      <c r="S8" s="1"/>
      <c r="T8" s="1"/>
      <c r="U8" s="3"/>
      <c r="Y8" s="5"/>
      <c r="Z8" s="5"/>
      <c r="AA8" s="5"/>
    </row>
    <row r="9" spans="3:27" ht="12" customHeight="1">
      <c r="C9" s="6"/>
      <c r="D9" s="38"/>
      <c r="E9" s="45" t="s">
        <v>689</v>
      </c>
      <c r="F9" s="7"/>
      <c r="G9" s="7"/>
      <c r="H9" s="46"/>
      <c r="I9" s="7"/>
      <c r="J9" s="7"/>
      <c r="K9" s="8"/>
      <c r="L9" s="305" t="s">
        <v>703</v>
      </c>
      <c r="M9" s="329"/>
      <c r="N9" s="329"/>
      <c r="O9" s="329"/>
      <c r="P9" s="40"/>
      <c r="Q9" s="1"/>
      <c r="R9" s="3"/>
      <c r="S9" s="1"/>
      <c r="T9" s="1"/>
      <c r="U9" s="3"/>
      <c r="Y9" s="5"/>
      <c r="Z9" s="5"/>
      <c r="AA9" s="5"/>
    </row>
    <row r="10" spans="3:27" ht="12" customHeight="1">
      <c r="C10" s="6"/>
      <c r="D10" s="38"/>
      <c r="E10" s="45" t="s">
        <v>690</v>
      </c>
      <c r="F10" s="7"/>
      <c r="G10" s="7"/>
      <c r="H10" s="46"/>
      <c r="I10" s="7"/>
      <c r="J10" s="7"/>
      <c r="K10" s="8"/>
      <c r="L10" s="305" t="s">
        <v>704</v>
      </c>
      <c r="M10" s="329"/>
      <c r="N10" s="329"/>
      <c r="O10" s="329"/>
      <c r="P10" s="40"/>
      <c r="Q10" s="1"/>
      <c r="R10" s="3"/>
      <c r="S10" s="1"/>
      <c r="T10" s="1"/>
      <c r="U10" s="3"/>
      <c r="Y10" s="5"/>
      <c r="Z10" s="5"/>
      <c r="AA10" s="5"/>
    </row>
    <row r="11" spans="3:27" ht="12" customHeight="1">
      <c r="C11" s="6"/>
      <c r="D11" s="38"/>
      <c r="E11" s="328" t="s">
        <v>691</v>
      </c>
      <c r="F11" s="329"/>
      <c r="G11" s="329"/>
      <c r="H11" s="330"/>
      <c r="I11" s="37"/>
      <c r="J11" s="37"/>
      <c r="K11" s="8"/>
      <c r="L11" s="305" t="s">
        <v>705</v>
      </c>
      <c r="M11" s="329"/>
      <c r="N11" s="329"/>
      <c r="O11" s="329"/>
      <c r="P11" s="40"/>
      <c r="Q11" s="1"/>
      <c r="R11" s="3"/>
      <c r="S11" s="1"/>
      <c r="T11" s="1"/>
      <c r="U11" s="3"/>
      <c r="Y11" s="5"/>
      <c r="Z11" s="5"/>
      <c r="AA11" s="5"/>
    </row>
    <row r="12" spans="3:27" ht="12" customHeight="1">
      <c r="C12" s="6"/>
      <c r="D12" s="38"/>
      <c r="E12" s="45" t="s">
        <v>692</v>
      </c>
      <c r="F12" s="7"/>
      <c r="G12" s="7"/>
      <c r="H12" s="46"/>
      <c r="I12" s="7"/>
      <c r="J12" s="7"/>
      <c r="K12" s="8"/>
      <c r="L12" s="301" t="s">
        <v>706</v>
      </c>
      <c r="M12" s="286"/>
      <c r="N12" s="286"/>
      <c r="O12" s="286"/>
      <c r="P12" s="40"/>
      <c r="Q12" s="1"/>
      <c r="R12" s="3"/>
      <c r="S12" s="1"/>
      <c r="T12" s="1"/>
      <c r="U12" s="3"/>
      <c r="Y12" s="5"/>
      <c r="Z12" s="5"/>
      <c r="AA12" s="5"/>
    </row>
    <row r="13" spans="3:27" ht="12" customHeight="1">
      <c r="C13" s="6"/>
      <c r="D13" s="38"/>
      <c r="E13" s="328" t="s">
        <v>693</v>
      </c>
      <c r="F13" s="329"/>
      <c r="G13" s="329"/>
      <c r="H13" s="330"/>
      <c r="I13" s="37"/>
      <c r="J13" s="37"/>
      <c r="K13" s="8"/>
      <c r="L13" s="305" t="s">
        <v>707</v>
      </c>
      <c r="M13" s="329"/>
      <c r="N13" s="329"/>
      <c r="O13" s="329"/>
      <c r="P13" s="40"/>
      <c r="Q13" s="1"/>
      <c r="R13" s="3"/>
      <c r="S13" s="1"/>
      <c r="T13" s="1"/>
      <c r="U13" s="3"/>
      <c r="Y13" s="5"/>
      <c r="Z13" s="5"/>
      <c r="AA13" s="5"/>
    </row>
    <row r="14" spans="3:27" ht="12" customHeight="1" thickBot="1">
      <c r="C14" s="6"/>
      <c r="D14" s="38"/>
      <c r="E14" s="45" t="s">
        <v>694</v>
      </c>
      <c r="F14" s="7"/>
      <c r="G14" s="7"/>
      <c r="H14" s="46"/>
      <c r="I14" s="7"/>
      <c r="J14" s="7"/>
      <c r="K14" s="8"/>
      <c r="L14" s="287" t="s">
        <v>708</v>
      </c>
      <c r="M14" s="288"/>
      <c r="N14" s="288"/>
      <c r="O14" s="288"/>
      <c r="P14" s="41"/>
      <c r="Q14" s="1"/>
      <c r="R14" s="3"/>
      <c r="S14" s="1"/>
      <c r="T14" s="1"/>
      <c r="U14" s="3"/>
      <c r="Y14" s="5"/>
      <c r="Z14" s="5"/>
      <c r="AA14" s="5"/>
    </row>
    <row r="15" spans="3:27" ht="12" customHeight="1" thickTop="1">
      <c r="C15" s="6"/>
      <c r="D15" s="38"/>
      <c r="E15" s="45" t="s">
        <v>695</v>
      </c>
      <c r="F15" s="7"/>
      <c r="G15" s="7"/>
      <c r="H15" s="46"/>
      <c r="I15" s="7"/>
      <c r="J15" s="7"/>
      <c r="K15" s="7"/>
      <c r="L15" s="1"/>
      <c r="M15" s="9"/>
      <c r="R15" s="5"/>
      <c r="U15" s="5"/>
      <c r="Y15" s="5"/>
      <c r="Z15" s="5"/>
      <c r="AA15" s="5"/>
    </row>
    <row r="16" spans="1:27" ht="12" customHeight="1">
      <c r="A16" s="6"/>
      <c r="C16" s="6"/>
      <c r="D16" s="38"/>
      <c r="E16" s="45" t="s">
        <v>713</v>
      </c>
      <c r="F16" s="7"/>
      <c r="G16" s="7"/>
      <c r="H16" s="46"/>
      <c r="I16" s="7"/>
      <c r="J16" s="7"/>
      <c r="K16" s="7"/>
      <c r="L16" s="1"/>
      <c r="M16" s="9"/>
      <c r="R16" s="5"/>
      <c r="U16" s="5"/>
      <c r="Y16" s="5"/>
      <c r="Z16" s="5"/>
      <c r="AA16" s="5"/>
    </row>
    <row r="17" spans="1:27" ht="12" customHeight="1" thickBot="1">
      <c r="A17" s="6"/>
      <c r="C17" s="6"/>
      <c r="D17" s="38"/>
      <c r="E17" s="291" t="s">
        <v>712</v>
      </c>
      <c r="F17" s="292"/>
      <c r="G17" s="292"/>
      <c r="H17" s="293"/>
      <c r="I17" s="37"/>
      <c r="J17" s="37"/>
      <c r="K17" s="7"/>
      <c r="L17" s="1"/>
      <c r="M17" s="9"/>
      <c r="R17" s="5"/>
      <c r="U17" s="5"/>
      <c r="Y17" s="5"/>
      <c r="Z17" s="5"/>
      <c r="AA17" s="5"/>
    </row>
    <row r="18" spans="1:23" ht="12" customHeight="1">
      <c r="A18" s="6"/>
      <c r="B18" s="1"/>
      <c r="C18" s="2"/>
      <c r="D18" s="1"/>
      <c r="E18" s="37"/>
      <c r="F18" s="37"/>
      <c r="G18" s="37"/>
      <c r="H18" s="37"/>
      <c r="I18" s="37"/>
      <c r="J18" s="37"/>
      <c r="K18" s="7"/>
      <c r="L18" s="1"/>
      <c r="M18" s="9"/>
      <c r="R18" s="5"/>
      <c r="U18" s="5"/>
      <c r="V18" s="5"/>
      <c r="W18" s="5"/>
    </row>
    <row r="19" spans="1:27" ht="12" customHeight="1">
      <c r="A19" s="6"/>
      <c r="B19" s="1"/>
      <c r="C19" s="2"/>
      <c r="D19" s="1"/>
      <c r="E19" s="37"/>
      <c r="F19" s="37"/>
      <c r="G19" s="37"/>
      <c r="H19" s="37"/>
      <c r="I19" s="37"/>
      <c r="J19" s="37"/>
      <c r="K19" s="7"/>
      <c r="L19" s="1"/>
      <c r="M19" s="9"/>
      <c r="R19" s="5"/>
      <c r="U19" s="5"/>
      <c r="Y19" s="5"/>
      <c r="Z19" s="5"/>
      <c r="AA19" s="5"/>
    </row>
    <row r="20" spans="1:27" ht="12" customHeight="1">
      <c r="A20" s="44" t="s">
        <v>715</v>
      </c>
      <c r="B20" s="1"/>
      <c r="C20" s="2"/>
      <c r="D20" s="1"/>
      <c r="E20" s="37"/>
      <c r="F20" s="37"/>
      <c r="G20" s="37"/>
      <c r="H20" s="37"/>
      <c r="I20" s="37"/>
      <c r="J20" s="37"/>
      <c r="K20" s="7"/>
      <c r="L20" s="1"/>
      <c r="M20" s="9"/>
      <c r="R20" s="5"/>
      <c r="U20" s="5"/>
      <c r="Y20" s="5"/>
      <c r="Z20" s="5"/>
      <c r="AA20" s="5"/>
    </row>
    <row r="21" spans="1:27" ht="12" customHeight="1" thickBot="1">
      <c r="A21" s="38" t="s">
        <v>716</v>
      </c>
      <c r="C21" s="2"/>
      <c r="E21" s="1"/>
      <c r="F21" s="1"/>
      <c r="G21" s="1"/>
      <c r="H21" s="1"/>
      <c r="I21" s="1"/>
      <c r="J21" s="1"/>
      <c r="K21" s="10"/>
      <c r="M21" s="9"/>
      <c r="R21" s="5"/>
      <c r="U21" s="5"/>
      <c r="Y21" s="5"/>
      <c r="Z21" s="5"/>
      <c r="AA21" s="5"/>
    </row>
    <row r="22" spans="1:26" ht="12" customHeight="1" thickTop="1">
      <c r="A22" s="297" t="s">
        <v>672</v>
      </c>
      <c r="B22" s="336" t="s">
        <v>673</v>
      </c>
      <c r="C22" s="306" t="s">
        <v>711</v>
      </c>
      <c r="D22" s="306" t="s">
        <v>670</v>
      </c>
      <c r="E22" s="306" t="s">
        <v>671</v>
      </c>
      <c r="F22" s="306" t="s">
        <v>717</v>
      </c>
      <c r="G22" s="306" t="s">
        <v>718</v>
      </c>
      <c r="H22" s="306" t="s">
        <v>669</v>
      </c>
      <c r="I22" s="306" t="s">
        <v>720</v>
      </c>
      <c r="J22" s="306" t="s">
        <v>719</v>
      </c>
      <c r="K22" s="306" t="s">
        <v>709</v>
      </c>
      <c r="L22" s="306" t="s">
        <v>710</v>
      </c>
      <c r="M22" s="306" t="s">
        <v>674</v>
      </c>
      <c r="N22" s="338" t="s">
        <v>675</v>
      </c>
      <c r="O22" s="338" t="s">
        <v>676</v>
      </c>
      <c r="P22" s="339" t="s">
        <v>668</v>
      </c>
      <c r="Q22" s="341" t="s">
        <v>677</v>
      </c>
      <c r="R22" s="351" t="s">
        <v>678</v>
      </c>
      <c r="S22" s="351" t="s">
        <v>666</v>
      </c>
      <c r="T22" s="341" t="s">
        <v>667</v>
      </c>
      <c r="U22" s="341" t="s">
        <v>679</v>
      </c>
      <c r="V22" s="352" t="s">
        <v>681</v>
      </c>
      <c r="W22" s="353" t="s">
        <v>680</v>
      </c>
      <c r="X22" s="347" t="s">
        <v>682</v>
      </c>
      <c r="Y22" s="347" t="s">
        <v>683</v>
      </c>
      <c r="Z22" s="349" t="s">
        <v>714</v>
      </c>
    </row>
    <row r="23" spans="1:26" ht="12" customHeight="1" thickBot="1">
      <c r="A23" s="298"/>
      <c r="B23" s="337"/>
      <c r="C23" s="290"/>
      <c r="D23" s="290"/>
      <c r="E23" s="290"/>
      <c r="F23" s="289"/>
      <c r="G23" s="289"/>
      <c r="H23" s="290"/>
      <c r="I23" s="289"/>
      <c r="J23" s="289"/>
      <c r="K23" s="290"/>
      <c r="L23" s="307"/>
      <c r="M23" s="307"/>
      <c r="N23" s="290"/>
      <c r="O23" s="290"/>
      <c r="P23" s="340"/>
      <c r="Q23" s="342"/>
      <c r="R23" s="342"/>
      <c r="S23" s="342"/>
      <c r="T23" s="342"/>
      <c r="U23" s="342"/>
      <c r="V23" s="290"/>
      <c r="W23" s="342"/>
      <c r="X23" s="348"/>
      <c r="Y23" s="348"/>
      <c r="Z23" s="350"/>
    </row>
    <row r="24" spans="1:26" s="15" customFormat="1" ht="72" customHeight="1" thickBot="1" thickTop="1">
      <c r="A24" s="75" t="s">
        <v>738</v>
      </c>
      <c r="B24" s="76" t="s">
        <v>739</v>
      </c>
      <c r="C24" s="76" t="s">
        <v>748</v>
      </c>
      <c r="D24" s="76"/>
      <c r="E24" s="76" t="s">
        <v>737</v>
      </c>
      <c r="F24" s="70" t="s">
        <v>727</v>
      </c>
      <c r="G24" s="74" t="s">
        <v>118</v>
      </c>
      <c r="H24" s="120" t="s">
        <v>741</v>
      </c>
      <c r="I24" s="72">
        <v>8</v>
      </c>
      <c r="J24" s="68"/>
      <c r="K24" s="52"/>
      <c r="L24" s="42"/>
      <c r="M24" s="11"/>
      <c r="N24" s="31"/>
      <c r="O24" s="31"/>
      <c r="P24" s="31"/>
      <c r="Q24" s="32"/>
      <c r="R24" s="33"/>
      <c r="S24" s="34"/>
      <c r="T24" s="35"/>
      <c r="U24" s="35"/>
      <c r="V24" s="12"/>
      <c r="W24" s="13"/>
      <c r="X24" s="13"/>
      <c r="Y24" s="13"/>
      <c r="Z24" s="14"/>
    </row>
    <row r="25" spans="1:26" s="15" customFormat="1" ht="72" customHeight="1" thickBot="1" thickTop="1">
      <c r="A25" s="75" t="s">
        <v>738</v>
      </c>
      <c r="B25" s="76" t="s">
        <v>739</v>
      </c>
      <c r="C25" s="76" t="s">
        <v>747</v>
      </c>
      <c r="D25" s="76"/>
      <c r="E25" s="76" t="s">
        <v>737</v>
      </c>
      <c r="F25" s="70" t="s">
        <v>727</v>
      </c>
      <c r="G25" s="74" t="s">
        <v>119</v>
      </c>
      <c r="H25" s="120" t="s">
        <v>750</v>
      </c>
      <c r="I25" s="72">
        <v>1</v>
      </c>
      <c r="J25" s="68"/>
      <c r="K25" s="52"/>
      <c r="L25" s="42"/>
      <c r="M25" s="11"/>
      <c r="N25" s="31"/>
      <c r="O25" s="31"/>
      <c r="P25" s="31"/>
      <c r="Q25" s="32"/>
      <c r="R25" s="33"/>
      <c r="S25" s="34"/>
      <c r="T25" s="35"/>
      <c r="U25" s="35"/>
      <c r="V25" s="12"/>
      <c r="W25" s="13"/>
      <c r="X25" s="13"/>
      <c r="Y25" s="13"/>
      <c r="Z25" s="14"/>
    </row>
    <row r="26" spans="1:26" s="15" customFormat="1" ht="72" customHeight="1" thickBot="1" thickTop="1">
      <c r="A26" s="75" t="s">
        <v>738</v>
      </c>
      <c r="B26" s="76" t="s">
        <v>739</v>
      </c>
      <c r="C26" s="76" t="s">
        <v>751</v>
      </c>
      <c r="D26" s="76"/>
      <c r="E26" s="76" t="s">
        <v>737</v>
      </c>
      <c r="F26" s="70" t="s">
        <v>727</v>
      </c>
      <c r="G26" s="74" t="s">
        <v>120</v>
      </c>
      <c r="H26" s="120" t="s">
        <v>752</v>
      </c>
      <c r="I26" s="72">
        <v>14</v>
      </c>
      <c r="J26" s="68"/>
      <c r="K26" s="52"/>
      <c r="L26" s="42"/>
      <c r="M26" s="11"/>
      <c r="N26" s="31"/>
      <c r="O26" s="31"/>
      <c r="P26" s="31"/>
      <c r="Q26" s="32"/>
      <c r="R26" s="33"/>
      <c r="S26" s="34"/>
      <c r="T26" s="35"/>
      <c r="U26" s="35"/>
      <c r="V26" s="12"/>
      <c r="W26" s="13"/>
      <c r="X26" s="13"/>
      <c r="Y26" s="13"/>
      <c r="Z26" s="14"/>
    </row>
    <row r="27" spans="1:26" s="15" customFormat="1" ht="72" customHeight="1" thickBot="1" thickTop="1">
      <c r="A27" s="75" t="s">
        <v>738</v>
      </c>
      <c r="B27" s="76"/>
      <c r="C27" s="76" t="s">
        <v>807</v>
      </c>
      <c r="D27" s="76"/>
      <c r="E27" s="76" t="s">
        <v>737</v>
      </c>
      <c r="F27" s="70" t="s">
        <v>727</v>
      </c>
      <c r="G27" s="74" t="s">
        <v>47</v>
      </c>
      <c r="H27" s="120" t="s">
        <v>808</v>
      </c>
      <c r="I27" s="72">
        <v>8</v>
      </c>
      <c r="J27" s="68"/>
      <c r="K27" s="52"/>
      <c r="L27" s="42"/>
      <c r="M27" s="11"/>
      <c r="N27" s="31"/>
      <c r="O27" s="31"/>
      <c r="P27" s="31"/>
      <c r="Q27" s="32"/>
      <c r="R27" s="33"/>
      <c r="S27" s="34"/>
      <c r="T27" s="35"/>
      <c r="U27" s="35"/>
      <c r="V27" s="12"/>
      <c r="W27" s="13"/>
      <c r="X27" s="13"/>
      <c r="Y27" s="13"/>
      <c r="Z27" s="14"/>
    </row>
    <row r="28" spans="1:26" s="15" customFormat="1" ht="72" customHeight="1" thickBot="1" thickTop="1">
      <c r="A28" s="75" t="s">
        <v>738</v>
      </c>
      <c r="B28" s="76" t="s">
        <v>832</v>
      </c>
      <c r="C28" s="76" t="s">
        <v>833</v>
      </c>
      <c r="D28" s="76"/>
      <c r="E28" s="76" t="s">
        <v>737</v>
      </c>
      <c r="F28" s="70" t="s">
        <v>727</v>
      </c>
      <c r="G28" s="74" t="s">
        <v>48</v>
      </c>
      <c r="H28" s="120" t="s">
        <v>840</v>
      </c>
      <c r="I28" s="72">
        <v>12</v>
      </c>
      <c r="J28" s="68"/>
      <c r="K28" s="52"/>
      <c r="L28" s="42"/>
      <c r="M28" s="11"/>
      <c r="N28" s="31"/>
      <c r="O28" s="31"/>
      <c r="P28" s="31"/>
      <c r="Q28" s="32"/>
      <c r="R28" s="33"/>
      <c r="S28" s="34"/>
      <c r="T28" s="35"/>
      <c r="U28" s="35"/>
      <c r="V28" s="12"/>
      <c r="W28" s="13"/>
      <c r="X28" s="13"/>
      <c r="Y28" s="13"/>
      <c r="Z28" s="14"/>
    </row>
    <row r="29" spans="1:26" s="15" customFormat="1" ht="72" customHeight="1" thickBot="1" thickTop="1">
      <c r="A29" s="75" t="s">
        <v>738</v>
      </c>
      <c r="B29" s="76"/>
      <c r="C29" s="76" t="s">
        <v>856</v>
      </c>
      <c r="D29" s="76"/>
      <c r="E29" s="76" t="s">
        <v>737</v>
      </c>
      <c r="F29" s="70" t="s">
        <v>727</v>
      </c>
      <c r="G29" s="74" t="s">
        <v>49</v>
      </c>
      <c r="H29" s="120" t="s">
        <v>859</v>
      </c>
      <c r="I29" s="72">
        <v>12</v>
      </c>
      <c r="J29" s="68"/>
      <c r="K29" s="52"/>
      <c r="L29" s="42"/>
      <c r="M29" s="11"/>
      <c r="N29" s="31"/>
      <c r="O29" s="31"/>
      <c r="P29" s="31"/>
      <c r="Q29" s="32"/>
      <c r="R29" s="33"/>
      <c r="S29" s="34"/>
      <c r="T29" s="35"/>
      <c r="U29" s="35"/>
      <c r="V29" s="12"/>
      <c r="W29" s="13"/>
      <c r="X29" s="13"/>
      <c r="Y29" s="13"/>
      <c r="Z29" s="14"/>
    </row>
    <row r="30" spans="1:26" s="15" customFormat="1" ht="72" customHeight="1" thickBot="1" thickTop="1">
      <c r="A30" s="75" t="s">
        <v>738</v>
      </c>
      <c r="B30" s="76"/>
      <c r="C30" s="76" t="s">
        <v>856</v>
      </c>
      <c r="D30" s="76"/>
      <c r="E30" s="76" t="s">
        <v>737</v>
      </c>
      <c r="F30" s="70" t="s">
        <v>727</v>
      </c>
      <c r="G30" s="74" t="s">
        <v>50</v>
      </c>
      <c r="H30" s="120" t="s">
        <v>860</v>
      </c>
      <c r="I30" s="72">
        <v>12</v>
      </c>
      <c r="J30" s="68"/>
      <c r="K30" s="52"/>
      <c r="L30" s="42"/>
      <c r="M30" s="11"/>
      <c r="N30" s="31"/>
      <c r="O30" s="31"/>
      <c r="P30" s="31"/>
      <c r="Q30" s="32"/>
      <c r="R30" s="33"/>
      <c r="S30" s="34"/>
      <c r="T30" s="35"/>
      <c r="U30" s="35"/>
      <c r="V30" s="12"/>
      <c r="W30" s="13"/>
      <c r="X30" s="13"/>
      <c r="Y30" s="13"/>
      <c r="Z30" s="14"/>
    </row>
    <row r="31" spans="1:26" s="15" customFormat="1" ht="72" customHeight="1" thickBot="1" thickTop="1">
      <c r="A31" s="75" t="s">
        <v>738</v>
      </c>
      <c r="B31" s="76"/>
      <c r="C31" s="76" t="s">
        <v>864</v>
      </c>
      <c r="D31" s="76"/>
      <c r="E31" s="76" t="s">
        <v>737</v>
      </c>
      <c r="F31" s="70" t="s">
        <v>727</v>
      </c>
      <c r="G31" s="74" t="s">
        <v>51</v>
      </c>
      <c r="H31" s="120" t="s">
        <v>865</v>
      </c>
      <c r="I31" s="72">
        <v>11</v>
      </c>
      <c r="J31" s="68"/>
      <c r="K31" s="52"/>
      <c r="L31" s="42"/>
      <c r="M31" s="11"/>
      <c r="N31" s="31"/>
      <c r="O31" s="31"/>
      <c r="P31" s="31"/>
      <c r="Q31" s="32"/>
      <c r="R31" s="33"/>
      <c r="S31" s="34"/>
      <c r="T31" s="35"/>
      <c r="U31" s="35"/>
      <c r="V31" s="12"/>
      <c r="W31" s="13"/>
      <c r="X31" s="13"/>
      <c r="Y31" s="13"/>
      <c r="Z31" s="14"/>
    </row>
    <row r="32" spans="1:26" s="15" customFormat="1" ht="72" customHeight="1" thickBot="1" thickTop="1">
      <c r="A32" s="75" t="s">
        <v>738</v>
      </c>
      <c r="B32" s="76"/>
      <c r="C32" s="76" t="s">
        <v>869</v>
      </c>
      <c r="D32" s="76"/>
      <c r="E32" s="76" t="s">
        <v>737</v>
      </c>
      <c r="F32" s="70" t="s">
        <v>727</v>
      </c>
      <c r="G32" s="74" t="s">
        <v>52</v>
      </c>
      <c r="H32" s="120" t="s">
        <v>875</v>
      </c>
      <c r="I32" s="72">
        <v>1</v>
      </c>
      <c r="J32" s="68"/>
      <c r="K32" s="52"/>
      <c r="L32" s="42"/>
      <c r="M32" s="11"/>
      <c r="N32" s="31"/>
      <c r="O32" s="31"/>
      <c r="P32" s="31"/>
      <c r="Q32" s="32"/>
      <c r="R32" s="33"/>
      <c r="S32" s="34"/>
      <c r="T32" s="35"/>
      <c r="U32" s="35"/>
      <c r="V32" s="12"/>
      <c r="W32" s="13"/>
      <c r="X32" s="13"/>
      <c r="Y32" s="13"/>
      <c r="Z32" s="14"/>
    </row>
    <row r="33" spans="1:26" s="15" customFormat="1" ht="72" customHeight="1" thickBot="1" thickTop="1">
      <c r="A33" s="75" t="s">
        <v>738</v>
      </c>
      <c r="B33" s="76"/>
      <c r="C33" s="76" t="s">
        <v>878</v>
      </c>
      <c r="D33" s="76"/>
      <c r="E33" s="76" t="s">
        <v>737</v>
      </c>
      <c r="F33" s="70" t="s">
        <v>727</v>
      </c>
      <c r="G33" s="74" t="s">
        <v>53</v>
      </c>
      <c r="H33" s="120" t="s">
        <v>881</v>
      </c>
      <c r="I33" s="72">
        <v>10</v>
      </c>
      <c r="J33" s="68"/>
      <c r="K33" s="52"/>
      <c r="L33" s="42"/>
      <c r="M33" s="11"/>
      <c r="N33" s="31"/>
      <c r="O33" s="31"/>
      <c r="P33" s="31"/>
      <c r="Q33" s="32"/>
      <c r="R33" s="33"/>
      <c r="S33" s="34"/>
      <c r="T33" s="35"/>
      <c r="U33" s="35"/>
      <c r="V33" s="12"/>
      <c r="W33" s="13"/>
      <c r="X33" s="13"/>
      <c r="Y33" s="13"/>
      <c r="Z33" s="14"/>
    </row>
    <row r="34" spans="1:26" s="15" customFormat="1" ht="72" customHeight="1" thickBot="1" thickTop="1">
      <c r="A34" s="75" t="s">
        <v>738</v>
      </c>
      <c r="B34" s="76"/>
      <c r="C34" s="76" t="s">
        <v>904</v>
      </c>
      <c r="D34" s="76"/>
      <c r="E34" s="76" t="s">
        <v>737</v>
      </c>
      <c r="F34" s="70" t="s">
        <v>727</v>
      </c>
      <c r="G34" s="74" t="s">
        <v>121</v>
      </c>
      <c r="H34" s="120" t="s">
        <v>905</v>
      </c>
      <c r="I34" s="72">
        <v>5</v>
      </c>
      <c r="J34" s="68"/>
      <c r="K34" s="52"/>
      <c r="L34" s="42"/>
      <c r="M34" s="11"/>
      <c r="N34" s="31"/>
      <c r="O34" s="31"/>
      <c r="P34" s="31"/>
      <c r="Q34" s="32"/>
      <c r="R34" s="33"/>
      <c r="S34" s="34"/>
      <c r="T34" s="35"/>
      <c r="U34" s="35"/>
      <c r="V34" s="12"/>
      <c r="W34" s="13"/>
      <c r="X34" s="13"/>
      <c r="Y34" s="13"/>
      <c r="Z34" s="14"/>
    </row>
    <row r="35" spans="1:26" s="15" customFormat="1" ht="72" customHeight="1" thickBot="1" thickTop="1">
      <c r="A35" s="75" t="s">
        <v>738</v>
      </c>
      <c r="B35" s="76"/>
      <c r="C35" s="76" t="s">
        <v>6</v>
      </c>
      <c r="D35" s="76"/>
      <c r="E35" s="76" t="s">
        <v>737</v>
      </c>
      <c r="F35" s="70" t="s">
        <v>727</v>
      </c>
      <c r="G35" s="74" t="s">
        <v>54</v>
      </c>
      <c r="H35" s="120" t="s">
        <v>7</v>
      </c>
      <c r="I35" s="72">
        <v>10</v>
      </c>
      <c r="J35" s="68"/>
      <c r="K35" s="52"/>
      <c r="L35" s="42"/>
      <c r="M35" s="11"/>
      <c r="N35" s="31"/>
      <c r="O35" s="31"/>
      <c r="P35" s="31"/>
      <c r="Q35" s="32"/>
      <c r="R35" s="33"/>
      <c r="S35" s="34"/>
      <c r="T35" s="35"/>
      <c r="U35" s="35"/>
      <c r="V35" s="12"/>
      <c r="W35" s="13"/>
      <c r="X35" s="13"/>
      <c r="Y35" s="13"/>
      <c r="Z35" s="14"/>
    </row>
    <row r="36" spans="1:26" s="15" customFormat="1" ht="71.25" customHeight="1" thickBot="1" thickTop="1">
      <c r="A36" s="75" t="s">
        <v>738</v>
      </c>
      <c r="B36" s="76"/>
      <c r="C36" s="76" t="s">
        <v>902</v>
      </c>
      <c r="D36" s="120" t="s">
        <v>863</v>
      </c>
      <c r="E36" s="76" t="s">
        <v>737</v>
      </c>
      <c r="F36" s="70" t="s">
        <v>727</v>
      </c>
      <c r="G36" s="74" t="s">
        <v>122</v>
      </c>
      <c r="H36" s="120" t="s">
        <v>903</v>
      </c>
      <c r="I36" s="72">
        <v>11</v>
      </c>
      <c r="J36" s="68"/>
      <c r="K36" s="52"/>
      <c r="L36" s="42"/>
      <c r="M36" s="11"/>
      <c r="N36" s="31"/>
      <c r="O36" s="31"/>
      <c r="P36" s="31"/>
      <c r="Q36" s="32"/>
      <c r="R36" s="33"/>
      <c r="S36" s="34"/>
      <c r="T36" s="35"/>
      <c r="U36" s="35"/>
      <c r="V36" s="12"/>
      <c r="W36" s="13"/>
      <c r="X36" s="13"/>
      <c r="Y36" s="13"/>
      <c r="Z36" s="14"/>
    </row>
    <row r="37" spans="1:26" s="15" customFormat="1" ht="91.5" thickBot="1" thickTop="1">
      <c r="A37" s="75" t="s">
        <v>738</v>
      </c>
      <c r="B37" s="76" t="s">
        <v>899</v>
      </c>
      <c r="C37" s="76" t="s">
        <v>8</v>
      </c>
      <c r="D37" s="76"/>
      <c r="E37" s="76" t="s">
        <v>737</v>
      </c>
      <c r="F37" s="70" t="s">
        <v>727</v>
      </c>
      <c r="G37" s="74" t="s">
        <v>55</v>
      </c>
      <c r="H37" s="120" t="s">
        <v>15</v>
      </c>
      <c r="I37" s="72">
        <v>1</v>
      </c>
      <c r="J37" s="68"/>
      <c r="K37" s="52"/>
      <c r="L37" s="42"/>
      <c r="M37" s="11"/>
      <c r="N37" s="31"/>
      <c r="O37" s="31"/>
      <c r="P37" s="31"/>
      <c r="Q37" s="32"/>
      <c r="R37" s="33"/>
      <c r="S37" s="34"/>
      <c r="T37" s="35"/>
      <c r="U37" s="35"/>
      <c r="V37" s="12"/>
      <c r="W37" s="13"/>
      <c r="X37" s="13"/>
      <c r="Y37" s="13"/>
      <c r="Z37" s="14"/>
    </row>
    <row r="38" spans="1:26" s="15" customFormat="1" ht="72" customHeight="1" thickBot="1" thickTop="1">
      <c r="A38" s="75" t="s">
        <v>738</v>
      </c>
      <c r="B38" s="76"/>
      <c r="C38" s="76" t="s">
        <v>22</v>
      </c>
      <c r="D38" s="76"/>
      <c r="E38" s="76" t="s">
        <v>737</v>
      </c>
      <c r="F38" s="70" t="s">
        <v>727</v>
      </c>
      <c r="G38" s="74" t="s">
        <v>56</v>
      </c>
      <c r="H38" s="120" t="s">
        <v>21</v>
      </c>
      <c r="I38" s="72">
        <v>14</v>
      </c>
      <c r="J38" s="68"/>
      <c r="K38" s="52"/>
      <c r="L38" s="42"/>
      <c r="M38" s="11"/>
      <c r="N38" s="31"/>
      <c r="O38" s="31"/>
      <c r="P38" s="31"/>
      <c r="Q38" s="32"/>
      <c r="R38" s="33"/>
      <c r="S38" s="34"/>
      <c r="T38" s="35"/>
      <c r="U38" s="35"/>
      <c r="V38" s="12"/>
      <c r="W38" s="13"/>
      <c r="X38" s="13"/>
      <c r="Y38" s="13"/>
      <c r="Z38" s="14"/>
    </row>
    <row r="39" spans="1:26" s="15" customFormat="1" ht="91.5" thickBot="1" thickTop="1">
      <c r="A39" s="75" t="s">
        <v>738</v>
      </c>
      <c r="B39" s="76" t="s">
        <v>899</v>
      </c>
      <c r="C39" s="76" t="s">
        <v>16</v>
      </c>
      <c r="D39" s="76"/>
      <c r="E39" s="76" t="s">
        <v>737</v>
      </c>
      <c r="F39" s="70" t="s">
        <v>727</v>
      </c>
      <c r="G39" s="74" t="s">
        <v>57</v>
      </c>
      <c r="H39" s="120" t="s">
        <v>20</v>
      </c>
      <c r="I39" s="72">
        <v>11</v>
      </c>
      <c r="J39" s="68"/>
      <c r="K39" s="52"/>
      <c r="L39" s="42"/>
      <c r="M39" s="11"/>
      <c r="N39" s="31"/>
      <c r="O39" s="31"/>
      <c r="P39" s="31"/>
      <c r="Q39" s="32"/>
      <c r="R39" s="33"/>
      <c r="S39" s="34"/>
      <c r="T39" s="35"/>
      <c r="U39" s="35"/>
      <c r="V39" s="12"/>
      <c r="W39" s="13"/>
      <c r="X39" s="13"/>
      <c r="Y39" s="13"/>
      <c r="Z39" s="14"/>
    </row>
    <row r="40" spans="1:26" s="15" customFormat="1" ht="72" customHeight="1" thickBot="1" thickTop="1">
      <c r="A40" s="75" t="s">
        <v>738</v>
      </c>
      <c r="B40" s="76"/>
      <c r="C40" s="76" t="s">
        <v>26</v>
      </c>
      <c r="D40" s="76"/>
      <c r="E40" s="76" t="s">
        <v>737</v>
      </c>
      <c r="F40" s="70" t="s">
        <v>727</v>
      </c>
      <c r="G40" s="74" t="s">
        <v>58</v>
      </c>
      <c r="H40" s="120" t="s">
        <v>27</v>
      </c>
      <c r="I40" s="72">
        <v>14</v>
      </c>
      <c r="J40" s="68"/>
      <c r="K40" s="52"/>
      <c r="L40" s="42"/>
      <c r="M40" s="11"/>
      <c r="N40" s="31"/>
      <c r="O40" s="31"/>
      <c r="P40" s="31"/>
      <c r="Q40" s="32"/>
      <c r="R40" s="33"/>
      <c r="S40" s="34"/>
      <c r="T40" s="35"/>
      <c r="U40" s="35"/>
      <c r="V40" s="12"/>
      <c r="W40" s="13"/>
      <c r="X40" s="13"/>
      <c r="Y40" s="13"/>
      <c r="Z40" s="14"/>
    </row>
    <row r="41" spans="1:26" s="15" customFormat="1" ht="72" customHeight="1" thickBot="1" thickTop="1">
      <c r="A41" s="75" t="s">
        <v>738</v>
      </c>
      <c r="B41" s="76" t="s">
        <v>764</v>
      </c>
      <c r="C41" s="76" t="s">
        <v>773</v>
      </c>
      <c r="D41" s="76"/>
      <c r="E41" s="76" t="s">
        <v>737</v>
      </c>
      <c r="F41" s="70" t="s">
        <v>727</v>
      </c>
      <c r="G41" s="74" t="s">
        <v>59</v>
      </c>
      <c r="H41" s="120" t="s">
        <v>768</v>
      </c>
      <c r="I41" s="72">
        <v>13</v>
      </c>
      <c r="J41" s="68"/>
      <c r="K41" s="52"/>
      <c r="L41" s="42"/>
      <c r="M41" s="11"/>
      <c r="N41" s="31"/>
      <c r="O41" s="31"/>
      <c r="P41" s="31"/>
      <c r="Q41" s="32"/>
      <c r="R41" s="33"/>
      <c r="S41" s="34"/>
      <c r="T41" s="35"/>
      <c r="U41" s="35"/>
      <c r="V41" s="12"/>
      <c r="W41" s="13"/>
      <c r="X41" s="13"/>
      <c r="Y41" s="13"/>
      <c r="Z41" s="14"/>
    </row>
    <row r="42" spans="1:26" s="15" customFormat="1" ht="71.25" customHeight="1" thickBot="1" thickTop="1">
      <c r="A42" s="75" t="s">
        <v>738</v>
      </c>
      <c r="B42" s="76" t="s">
        <v>764</v>
      </c>
      <c r="C42" s="76" t="s">
        <v>772</v>
      </c>
      <c r="D42" s="76"/>
      <c r="E42" s="76" t="s">
        <v>737</v>
      </c>
      <c r="F42" s="70" t="s">
        <v>727</v>
      </c>
      <c r="G42" s="74" t="s">
        <v>123</v>
      </c>
      <c r="H42" s="120" t="s">
        <v>769</v>
      </c>
      <c r="I42" s="72">
        <v>9</v>
      </c>
      <c r="J42" s="68"/>
      <c r="K42" s="52"/>
      <c r="L42" s="42"/>
      <c r="M42" s="11"/>
      <c r="N42" s="31"/>
      <c r="O42" s="31"/>
      <c r="P42" s="31"/>
      <c r="Q42" s="32"/>
      <c r="R42" s="33"/>
      <c r="S42" s="34"/>
      <c r="T42" s="35"/>
      <c r="U42" s="35"/>
      <c r="V42" s="12"/>
      <c r="W42" s="13"/>
      <c r="X42" s="13"/>
      <c r="Y42" s="13"/>
      <c r="Z42" s="14"/>
    </row>
    <row r="43" spans="1:26" s="15" customFormat="1" ht="72" customHeight="1" thickBot="1" thickTop="1">
      <c r="A43" s="75" t="s">
        <v>738</v>
      </c>
      <c r="B43" s="76" t="s">
        <v>764</v>
      </c>
      <c r="C43" s="76" t="s">
        <v>772</v>
      </c>
      <c r="D43" s="76"/>
      <c r="E43" s="76" t="s">
        <v>737</v>
      </c>
      <c r="F43" s="70" t="s">
        <v>727</v>
      </c>
      <c r="G43" s="74" t="s">
        <v>124</v>
      </c>
      <c r="H43" s="120" t="s">
        <v>770</v>
      </c>
      <c r="I43" s="72">
        <v>1</v>
      </c>
      <c r="J43" s="68"/>
      <c r="K43" s="52"/>
      <c r="L43" s="42"/>
      <c r="M43" s="11"/>
      <c r="N43" s="31"/>
      <c r="O43" s="31"/>
      <c r="P43" s="31"/>
      <c r="Q43" s="32"/>
      <c r="R43" s="33"/>
      <c r="S43" s="34"/>
      <c r="T43" s="35"/>
      <c r="U43" s="35"/>
      <c r="V43" s="12"/>
      <c r="W43" s="13"/>
      <c r="X43" s="13"/>
      <c r="Y43" s="13"/>
      <c r="Z43" s="14"/>
    </row>
    <row r="44" spans="1:26" s="15" customFormat="1" ht="72" customHeight="1" thickBot="1" thickTop="1">
      <c r="A44" s="75" t="s">
        <v>738</v>
      </c>
      <c r="B44" s="76" t="s">
        <v>764</v>
      </c>
      <c r="C44" s="76" t="s">
        <v>771</v>
      </c>
      <c r="D44" s="76" t="s">
        <v>756</v>
      </c>
      <c r="E44" s="76" t="s">
        <v>737</v>
      </c>
      <c r="F44" s="70" t="s">
        <v>727</v>
      </c>
      <c r="G44" s="74" t="s">
        <v>125</v>
      </c>
      <c r="H44" s="120" t="s">
        <v>767</v>
      </c>
      <c r="I44" s="72">
        <v>13</v>
      </c>
      <c r="J44" s="68"/>
      <c r="K44" s="52"/>
      <c r="L44" s="42"/>
      <c r="M44" s="11"/>
      <c r="N44" s="31"/>
      <c r="O44" s="31"/>
      <c r="P44" s="31"/>
      <c r="Q44" s="32"/>
      <c r="R44" s="33"/>
      <c r="S44" s="34"/>
      <c r="T44" s="35"/>
      <c r="U44" s="35"/>
      <c r="V44" s="12"/>
      <c r="W44" s="13"/>
      <c r="X44" s="13"/>
      <c r="Y44" s="13"/>
      <c r="Z44" s="14"/>
    </row>
    <row r="45" spans="1:26" s="15" customFormat="1" ht="72" customHeight="1" thickBot="1" thickTop="1">
      <c r="A45" s="75" t="s">
        <v>738</v>
      </c>
      <c r="B45" s="76" t="s">
        <v>755</v>
      </c>
      <c r="C45" s="76" t="s">
        <v>760</v>
      </c>
      <c r="D45" s="76"/>
      <c r="E45" s="76" t="s">
        <v>737</v>
      </c>
      <c r="F45" s="70" t="s">
        <v>727</v>
      </c>
      <c r="G45" s="74" t="s">
        <v>96</v>
      </c>
      <c r="H45" s="120" t="s">
        <v>786</v>
      </c>
      <c r="I45" s="72">
        <v>9</v>
      </c>
      <c r="J45" s="68"/>
      <c r="K45" s="80"/>
      <c r="L45" s="42"/>
      <c r="M45" s="11"/>
      <c r="N45" s="31"/>
      <c r="O45" s="31"/>
      <c r="P45" s="31"/>
      <c r="Q45" s="32"/>
      <c r="R45" s="33"/>
      <c r="S45" s="34"/>
      <c r="T45" s="35"/>
      <c r="U45" s="35"/>
      <c r="V45" s="12"/>
      <c r="W45" s="13"/>
      <c r="X45" s="13"/>
      <c r="Y45" s="13"/>
      <c r="Z45" s="14"/>
    </row>
    <row r="46" spans="1:26" s="15" customFormat="1" ht="72" customHeight="1" thickBot="1" thickTop="1">
      <c r="A46" s="75" t="s">
        <v>738</v>
      </c>
      <c r="B46" s="76" t="s">
        <v>755</v>
      </c>
      <c r="C46" s="76" t="s">
        <v>758</v>
      </c>
      <c r="D46" s="76" t="s">
        <v>756</v>
      </c>
      <c r="E46" s="76" t="s">
        <v>737</v>
      </c>
      <c r="F46" s="70" t="s">
        <v>727</v>
      </c>
      <c r="G46" s="74" t="s">
        <v>62</v>
      </c>
      <c r="H46" s="120" t="s">
        <v>757</v>
      </c>
      <c r="I46" s="72">
        <v>9</v>
      </c>
      <c r="J46" s="68"/>
      <c r="K46" s="52"/>
      <c r="L46" s="42"/>
      <c r="M46" s="11"/>
      <c r="N46" s="31"/>
      <c r="O46" s="31"/>
      <c r="P46" s="31"/>
      <c r="Q46" s="32"/>
      <c r="R46" s="33"/>
      <c r="S46" s="34"/>
      <c r="T46" s="35"/>
      <c r="U46" s="35"/>
      <c r="V46" s="12"/>
      <c r="W46" s="13"/>
      <c r="X46" s="13"/>
      <c r="Y46" s="13"/>
      <c r="Z46" s="14"/>
    </row>
    <row r="47" spans="1:26" s="15" customFormat="1" ht="72" customHeight="1" thickBot="1" thickTop="1">
      <c r="A47" s="75" t="s">
        <v>738</v>
      </c>
      <c r="B47" s="76"/>
      <c r="C47" s="76" t="s">
        <v>754</v>
      </c>
      <c r="D47" s="76"/>
      <c r="E47" s="76" t="s">
        <v>737</v>
      </c>
      <c r="F47" s="70" t="s">
        <v>727</v>
      </c>
      <c r="G47" s="74" t="s">
        <v>126</v>
      </c>
      <c r="H47" s="120" t="s">
        <v>761</v>
      </c>
      <c r="I47" s="72">
        <v>1</v>
      </c>
      <c r="J47" s="68"/>
      <c r="K47" s="52"/>
      <c r="L47" s="42"/>
      <c r="M47" s="11"/>
      <c r="N47" s="31"/>
      <c r="O47" s="31"/>
      <c r="P47" s="31"/>
      <c r="Q47" s="32"/>
      <c r="R47" s="33"/>
      <c r="S47" s="34"/>
      <c r="T47" s="35"/>
      <c r="U47" s="35"/>
      <c r="V47" s="12"/>
      <c r="W47" s="13"/>
      <c r="X47" s="13"/>
      <c r="Y47" s="13"/>
      <c r="Z47" s="14"/>
    </row>
    <row r="48" spans="1:26" s="15" customFormat="1" ht="72" customHeight="1" thickBot="1" thickTop="1">
      <c r="A48" s="75" t="s">
        <v>738</v>
      </c>
      <c r="B48" s="76"/>
      <c r="C48" s="76" t="s">
        <v>32</v>
      </c>
      <c r="D48" s="76"/>
      <c r="E48" s="76" t="s">
        <v>737</v>
      </c>
      <c r="F48" s="70" t="s">
        <v>727</v>
      </c>
      <c r="G48" s="74" t="s">
        <v>97</v>
      </c>
      <c r="H48" s="120" t="s">
        <v>33</v>
      </c>
      <c r="I48" s="72">
        <v>14</v>
      </c>
      <c r="J48" s="68"/>
      <c r="K48" s="52"/>
      <c r="L48" s="42"/>
      <c r="M48" s="11"/>
      <c r="N48" s="31"/>
      <c r="O48" s="31"/>
      <c r="P48" s="31"/>
      <c r="Q48" s="32"/>
      <c r="R48" s="33"/>
      <c r="S48" s="34"/>
      <c r="T48" s="35"/>
      <c r="U48" s="35"/>
      <c r="V48" s="12"/>
      <c r="W48" s="13"/>
      <c r="X48" s="13"/>
      <c r="Y48" s="13"/>
      <c r="Z48" s="14"/>
    </row>
    <row r="49" spans="1:26" s="15" customFormat="1" ht="72" customHeight="1" thickBot="1" thickTop="1">
      <c r="A49" s="75" t="s">
        <v>738</v>
      </c>
      <c r="B49" s="76"/>
      <c r="C49" s="76" t="s">
        <v>32</v>
      </c>
      <c r="D49" s="76"/>
      <c r="E49" s="76" t="s">
        <v>737</v>
      </c>
      <c r="F49" s="70" t="s">
        <v>727</v>
      </c>
      <c r="G49" s="74" t="s">
        <v>63</v>
      </c>
      <c r="H49" s="120" t="s">
        <v>34</v>
      </c>
      <c r="I49" s="72">
        <v>10</v>
      </c>
      <c r="J49" s="68"/>
      <c r="K49" s="52"/>
      <c r="L49" s="42"/>
      <c r="M49" s="11"/>
      <c r="N49" s="31"/>
      <c r="O49" s="31"/>
      <c r="P49" s="31"/>
      <c r="Q49" s="32"/>
      <c r="R49" s="33"/>
      <c r="S49" s="34"/>
      <c r="T49" s="35"/>
      <c r="U49" s="35"/>
      <c r="V49" s="12"/>
      <c r="W49" s="13"/>
      <c r="X49" s="13"/>
      <c r="Y49" s="13"/>
      <c r="Z49" s="14"/>
    </row>
    <row r="50" spans="1:26" s="15" customFormat="1" ht="72" customHeight="1" thickBot="1" thickTop="1">
      <c r="A50" s="75" t="s">
        <v>738</v>
      </c>
      <c r="B50" s="76"/>
      <c r="C50" s="76" t="s">
        <v>35</v>
      </c>
      <c r="D50" s="76"/>
      <c r="E50" s="76" t="s">
        <v>737</v>
      </c>
      <c r="F50" s="70" t="s">
        <v>727</v>
      </c>
      <c r="G50" s="73" t="s">
        <v>64</v>
      </c>
      <c r="H50" s="120" t="s">
        <v>39</v>
      </c>
      <c r="I50" s="72">
        <v>11</v>
      </c>
      <c r="J50" s="68"/>
      <c r="K50" s="52"/>
      <c r="L50" s="42"/>
      <c r="M50" s="11"/>
      <c r="N50" s="31"/>
      <c r="O50" s="31"/>
      <c r="P50" s="31"/>
      <c r="Q50" s="32"/>
      <c r="R50" s="33"/>
      <c r="S50" s="34"/>
      <c r="T50" s="35"/>
      <c r="U50" s="35"/>
      <c r="V50" s="12"/>
      <c r="W50" s="13"/>
      <c r="X50" s="13"/>
      <c r="Y50" s="13"/>
      <c r="Z50" s="14"/>
    </row>
    <row r="51" spans="1:26" s="15" customFormat="1" ht="72" customHeight="1" thickBot="1" thickTop="1">
      <c r="A51" s="86" t="s">
        <v>738</v>
      </c>
      <c r="B51" s="87"/>
      <c r="C51" s="87" t="s">
        <v>36</v>
      </c>
      <c r="D51" s="87"/>
      <c r="E51" s="87" t="s">
        <v>737</v>
      </c>
      <c r="F51" s="87" t="s">
        <v>727</v>
      </c>
      <c r="G51" s="88" t="s">
        <v>65</v>
      </c>
      <c r="H51" s="89" t="s">
        <v>40</v>
      </c>
      <c r="I51" s="90">
        <v>11</v>
      </c>
      <c r="J51" s="91"/>
      <c r="K51" s="92"/>
      <c r="L51" s="93"/>
      <c r="M51" s="94"/>
      <c r="N51" s="95"/>
      <c r="O51" s="95"/>
      <c r="P51" s="95"/>
      <c r="Q51" s="96"/>
      <c r="R51" s="97"/>
      <c r="S51" s="98"/>
      <c r="T51" s="99"/>
      <c r="U51" s="99"/>
      <c r="V51" s="100"/>
      <c r="W51" s="101"/>
      <c r="X51" s="101"/>
      <c r="Y51" s="101"/>
      <c r="Z51" s="102"/>
    </row>
    <row r="52" ht="12" customHeight="1" thickTop="1"/>
  </sheetData>
  <sheetProtection/>
  <mergeCells count="44">
    <mergeCell ref="L5:O5"/>
    <mergeCell ref="C3:C4"/>
    <mergeCell ref="E3:H3"/>
    <mergeCell ref="J3:K3"/>
    <mergeCell ref="L3:O3"/>
    <mergeCell ref="E4:H4"/>
    <mergeCell ref="L4:O4"/>
    <mergeCell ref="L7:O7"/>
    <mergeCell ref="L8:O8"/>
    <mergeCell ref="L9:O9"/>
    <mergeCell ref="E17:H17"/>
    <mergeCell ref="L10:O10"/>
    <mergeCell ref="E11:H11"/>
    <mergeCell ref="L11:O11"/>
    <mergeCell ref="A22:A23"/>
    <mergeCell ref="B22:B23"/>
    <mergeCell ref="C22:C23"/>
    <mergeCell ref="D22:D23"/>
    <mergeCell ref="E22:E23"/>
    <mergeCell ref="L12:O12"/>
    <mergeCell ref="E13:H13"/>
    <mergeCell ref="L13:O13"/>
    <mergeCell ref="L14:O14"/>
    <mergeCell ref="N22:N23"/>
    <mergeCell ref="O22:O23"/>
    <mergeCell ref="P22:P23"/>
    <mergeCell ref="Q22:Q23"/>
    <mergeCell ref="F22:F23"/>
    <mergeCell ref="G22:G23"/>
    <mergeCell ref="H22:H23"/>
    <mergeCell ref="I22:I23"/>
    <mergeCell ref="J22:J23"/>
    <mergeCell ref="K22:K23"/>
    <mergeCell ref="L22:L23"/>
    <mergeCell ref="M22:M23"/>
    <mergeCell ref="X22:X23"/>
    <mergeCell ref="Y22:Y23"/>
    <mergeCell ref="Z22:Z23"/>
    <mergeCell ref="R22:R23"/>
    <mergeCell ref="S22:S23"/>
    <mergeCell ref="T22:T23"/>
    <mergeCell ref="U22:U23"/>
    <mergeCell ref="V22:V23"/>
    <mergeCell ref="W22:W23"/>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3:AB224"/>
  <sheetViews>
    <sheetView zoomScale="80" zoomScaleNormal="80" zoomScalePageLayoutView="0" workbookViewId="0" topLeftCell="L222">
      <selection activeCell="A22" sqref="A22:AB226"/>
    </sheetView>
  </sheetViews>
  <sheetFormatPr defaultColWidth="9.140625" defaultRowHeight="12" customHeight="1"/>
  <cols>
    <col min="1" max="1" width="27.7109375" style="4" customWidth="1"/>
    <col min="2" max="2" width="24.7109375" style="4" customWidth="1"/>
    <col min="3" max="3" width="14.00390625" style="4" customWidth="1"/>
    <col min="4" max="4" width="16.28125" style="4" customWidth="1"/>
    <col min="5" max="5" width="9.140625" style="4" customWidth="1"/>
    <col min="6" max="6" width="11.140625" style="4" customWidth="1"/>
    <col min="7" max="7" width="7.57421875" style="4" customWidth="1"/>
    <col min="8" max="8" width="35.28125" style="4" customWidth="1"/>
    <col min="9" max="9" width="8.8515625" style="4" customWidth="1"/>
    <col min="10" max="10" width="8.7109375" style="4" customWidth="1"/>
    <col min="11" max="11" width="27.28125" style="171" customWidth="1"/>
    <col min="12" max="12" width="9.140625" style="4" customWidth="1"/>
    <col min="13" max="13" width="29.421875" style="4" customWidth="1"/>
    <col min="14" max="14" width="10.8515625" style="159" customWidth="1"/>
    <col min="15" max="15" width="46.00390625" style="142" hidden="1" customWidth="1"/>
    <col min="16" max="16" width="11.140625" style="4" customWidth="1"/>
    <col min="17" max="17" width="25.7109375" style="4" customWidth="1"/>
    <col min="18" max="18" width="10.140625" style="4" customWidth="1"/>
    <col min="19" max="19" width="9.57421875" style="4" customWidth="1"/>
    <col min="20" max="20" width="13.00390625" style="4" hidden="1" customWidth="1"/>
    <col min="21" max="21" width="12.421875" style="4" customWidth="1"/>
    <col min="22" max="22" width="18.8515625" style="4" customWidth="1"/>
    <col min="23" max="23" width="10.421875" style="180" customWidth="1"/>
    <col min="24" max="24" width="15.28125" style="4" customWidth="1"/>
    <col min="25" max="25" width="18.28125" style="4" customWidth="1"/>
    <col min="26" max="26" width="20.140625" style="4" customWidth="1"/>
    <col min="27" max="16384" width="9.140625" style="4" customWidth="1"/>
  </cols>
  <sheetData>
    <row r="2" ht="12" customHeight="1" thickBot="1"/>
    <row r="3" spans="3:22" ht="12" customHeight="1" thickBot="1" thickTop="1">
      <c r="C3" s="327" t="s">
        <v>725</v>
      </c>
      <c r="D3" s="79" t="s">
        <v>736</v>
      </c>
      <c r="E3" s="331" t="s">
        <v>696</v>
      </c>
      <c r="F3" s="332"/>
      <c r="G3" s="333"/>
      <c r="H3" s="334"/>
      <c r="I3" s="37"/>
      <c r="J3" s="295" t="s">
        <v>721</v>
      </c>
      <c r="K3" s="296"/>
      <c r="L3" s="294" t="s">
        <v>697</v>
      </c>
      <c r="M3" s="294"/>
      <c r="N3" s="294"/>
      <c r="O3" s="294"/>
      <c r="P3" s="294"/>
      <c r="Q3" s="39"/>
      <c r="R3" s="1"/>
      <c r="S3" s="3"/>
      <c r="T3" s="1"/>
      <c r="U3" s="1"/>
      <c r="V3" s="3"/>
    </row>
    <row r="4" spans="3:22" ht="12" customHeight="1">
      <c r="C4" s="327"/>
      <c r="D4" s="38"/>
      <c r="E4" s="328" t="s">
        <v>684</v>
      </c>
      <c r="F4" s="329"/>
      <c r="G4" s="329"/>
      <c r="H4" s="330"/>
      <c r="I4" s="37"/>
      <c r="J4" s="48" t="s">
        <v>722</v>
      </c>
      <c r="K4" s="139"/>
      <c r="L4" s="329" t="s">
        <v>698</v>
      </c>
      <c r="M4" s="329"/>
      <c r="N4" s="329"/>
      <c r="O4" s="329"/>
      <c r="P4" s="329"/>
      <c r="Q4" s="40"/>
      <c r="R4" s="1"/>
      <c r="S4" s="3"/>
      <c r="T4" s="1"/>
      <c r="U4" s="1"/>
      <c r="V4" s="3"/>
    </row>
    <row r="5" spans="3:22" ht="12" customHeight="1">
      <c r="C5" s="77" t="s">
        <v>735</v>
      </c>
      <c r="D5" s="38"/>
      <c r="E5" s="328" t="s">
        <v>685</v>
      </c>
      <c r="F5" s="329"/>
      <c r="G5" s="329"/>
      <c r="H5" s="330"/>
      <c r="I5" s="7"/>
      <c r="J5" s="48" t="s">
        <v>723</v>
      </c>
      <c r="K5" s="139"/>
      <c r="L5" s="329" t="s">
        <v>699</v>
      </c>
      <c r="M5" s="329"/>
      <c r="N5" s="329"/>
      <c r="O5" s="329"/>
      <c r="P5" s="329"/>
      <c r="Q5" s="40"/>
      <c r="R5" s="1"/>
      <c r="S5" s="3"/>
      <c r="T5" s="1"/>
      <c r="U5" s="1"/>
      <c r="V5" s="3"/>
    </row>
    <row r="6" spans="4:22" ht="12" customHeight="1" thickBot="1">
      <c r="D6" s="38"/>
      <c r="E6" s="328" t="s">
        <v>686</v>
      </c>
      <c r="F6" s="329"/>
      <c r="G6" s="329"/>
      <c r="H6" s="330"/>
      <c r="I6" s="7"/>
      <c r="J6" s="49" t="s">
        <v>724</v>
      </c>
      <c r="K6" s="140"/>
      <c r="L6" s="1" t="s">
        <v>700</v>
      </c>
      <c r="M6" s="2"/>
      <c r="N6" s="160"/>
      <c r="O6" s="143"/>
      <c r="P6" s="1"/>
      <c r="Q6" s="40"/>
      <c r="R6" s="1"/>
      <c r="S6" s="3"/>
      <c r="T6" s="1"/>
      <c r="U6" s="1"/>
      <c r="V6" s="3"/>
    </row>
    <row r="7" spans="3:28" ht="12" customHeight="1">
      <c r="C7" s="6"/>
      <c r="D7" s="38"/>
      <c r="E7" s="328" t="s">
        <v>687</v>
      </c>
      <c r="F7" s="329"/>
      <c r="G7" s="329"/>
      <c r="H7" s="330"/>
      <c r="I7" s="7"/>
      <c r="J7" s="7"/>
      <c r="K7" s="172"/>
      <c r="L7" s="305" t="s">
        <v>701</v>
      </c>
      <c r="M7" s="329"/>
      <c r="N7" s="329"/>
      <c r="O7" s="329"/>
      <c r="P7" s="329"/>
      <c r="Q7" s="40"/>
      <c r="R7" s="1"/>
      <c r="S7" s="3"/>
      <c r="T7" s="1"/>
      <c r="U7" s="1"/>
      <c r="V7" s="3"/>
      <c r="Z7" s="5"/>
      <c r="AA7" s="5"/>
      <c r="AB7" s="5"/>
    </row>
    <row r="8" spans="3:28" ht="12" customHeight="1">
      <c r="C8" s="6"/>
      <c r="D8" s="38"/>
      <c r="E8" s="328" t="s">
        <v>688</v>
      </c>
      <c r="F8" s="329"/>
      <c r="G8" s="329"/>
      <c r="H8" s="330"/>
      <c r="I8" s="7"/>
      <c r="J8" s="7"/>
      <c r="K8" s="172"/>
      <c r="L8" s="305" t="s">
        <v>702</v>
      </c>
      <c r="M8" s="329"/>
      <c r="N8" s="329"/>
      <c r="O8" s="329"/>
      <c r="P8" s="329"/>
      <c r="Q8" s="40"/>
      <c r="R8" s="1"/>
      <c r="S8" s="3"/>
      <c r="T8" s="1"/>
      <c r="U8" s="1"/>
      <c r="V8" s="3"/>
      <c r="Z8" s="5"/>
      <c r="AA8" s="5"/>
      <c r="AB8" s="5"/>
    </row>
    <row r="9" spans="3:28" ht="12" customHeight="1">
      <c r="C9" s="6"/>
      <c r="D9" s="38"/>
      <c r="E9" s="328" t="s">
        <v>689</v>
      </c>
      <c r="F9" s="329"/>
      <c r="G9" s="329"/>
      <c r="H9" s="330"/>
      <c r="I9" s="7"/>
      <c r="J9" s="7"/>
      <c r="K9" s="172"/>
      <c r="L9" s="305" t="s">
        <v>703</v>
      </c>
      <c r="M9" s="329"/>
      <c r="N9" s="329"/>
      <c r="O9" s="329"/>
      <c r="P9" s="329"/>
      <c r="Q9" s="40"/>
      <c r="R9" s="1"/>
      <c r="S9" s="3"/>
      <c r="T9" s="1"/>
      <c r="U9" s="1"/>
      <c r="V9" s="3"/>
      <c r="Z9" s="5"/>
      <c r="AA9" s="5"/>
      <c r="AB9" s="5"/>
    </row>
    <row r="10" spans="3:28" ht="12" customHeight="1">
      <c r="C10" s="6"/>
      <c r="D10" s="38"/>
      <c r="E10" s="328" t="s">
        <v>690</v>
      </c>
      <c r="F10" s="329"/>
      <c r="G10" s="329"/>
      <c r="H10" s="330"/>
      <c r="I10" s="7"/>
      <c r="J10" s="7"/>
      <c r="K10" s="172"/>
      <c r="L10" s="305" t="s">
        <v>704</v>
      </c>
      <c r="M10" s="329"/>
      <c r="N10" s="329"/>
      <c r="O10" s="329"/>
      <c r="P10" s="329"/>
      <c r="Q10" s="40"/>
      <c r="R10" s="1"/>
      <c r="S10" s="3"/>
      <c r="T10" s="1"/>
      <c r="U10" s="1"/>
      <c r="V10" s="3"/>
      <c r="Z10" s="5"/>
      <c r="AA10" s="5"/>
      <c r="AB10" s="5"/>
    </row>
    <row r="11" spans="3:28" ht="12" customHeight="1">
      <c r="C11" s="6"/>
      <c r="D11" s="38"/>
      <c r="E11" s="328" t="s">
        <v>691</v>
      </c>
      <c r="F11" s="329"/>
      <c r="G11" s="329"/>
      <c r="H11" s="330"/>
      <c r="I11" s="37"/>
      <c r="J11" s="37"/>
      <c r="K11" s="172"/>
      <c r="L11" s="305" t="s">
        <v>705</v>
      </c>
      <c r="M11" s="329"/>
      <c r="N11" s="329"/>
      <c r="O11" s="329"/>
      <c r="P11" s="329"/>
      <c r="Q11" s="40"/>
      <c r="R11" s="1"/>
      <c r="S11" s="3"/>
      <c r="T11" s="1"/>
      <c r="U11" s="1"/>
      <c r="V11" s="3"/>
      <c r="Z11" s="5"/>
      <c r="AA11" s="5"/>
      <c r="AB11" s="5"/>
    </row>
    <row r="12" spans="3:28" ht="12" customHeight="1">
      <c r="C12" s="6"/>
      <c r="D12" s="38"/>
      <c r="E12" s="328" t="s">
        <v>692</v>
      </c>
      <c r="F12" s="329"/>
      <c r="G12" s="329"/>
      <c r="H12" s="330"/>
      <c r="I12" s="7"/>
      <c r="J12" s="7"/>
      <c r="K12" s="172"/>
      <c r="L12" s="301" t="s">
        <v>706</v>
      </c>
      <c r="M12" s="286"/>
      <c r="N12" s="286"/>
      <c r="O12" s="286"/>
      <c r="P12" s="286"/>
      <c r="Q12" s="40"/>
      <c r="R12" s="1"/>
      <c r="S12" s="3"/>
      <c r="T12" s="1"/>
      <c r="U12" s="1"/>
      <c r="V12" s="3"/>
      <c r="Z12" s="5"/>
      <c r="AA12" s="5"/>
      <c r="AB12" s="5"/>
    </row>
    <row r="13" spans="3:28" ht="12" customHeight="1">
      <c r="C13" s="6"/>
      <c r="D13" s="38"/>
      <c r="E13" s="328" t="s">
        <v>693</v>
      </c>
      <c r="F13" s="329"/>
      <c r="G13" s="329"/>
      <c r="H13" s="330"/>
      <c r="I13" s="37"/>
      <c r="J13" s="37"/>
      <c r="K13" s="172"/>
      <c r="L13" s="305" t="s">
        <v>707</v>
      </c>
      <c r="M13" s="329"/>
      <c r="N13" s="329"/>
      <c r="O13" s="329"/>
      <c r="P13" s="329"/>
      <c r="Q13" s="40"/>
      <c r="R13" s="1"/>
      <c r="S13" s="3"/>
      <c r="T13" s="1"/>
      <c r="U13" s="1"/>
      <c r="V13" s="3"/>
      <c r="Z13" s="5"/>
      <c r="AA13" s="5"/>
      <c r="AB13" s="5"/>
    </row>
    <row r="14" spans="3:28" ht="12" customHeight="1" thickBot="1">
      <c r="C14" s="6"/>
      <c r="D14" s="38"/>
      <c r="E14" s="328" t="s">
        <v>694</v>
      </c>
      <c r="F14" s="329"/>
      <c r="G14" s="329"/>
      <c r="H14" s="330"/>
      <c r="I14" s="7"/>
      <c r="J14" s="7"/>
      <c r="K14" s="172"/>
      <c r="L14" s="287" t="s">
        <v>708</v>
      </c>
      <c r="M14" s="288"/>
      <c r="N14" s="288"/>
      <c r="O14" s="288"/>
      <c r="P14" s="288"/>
      <c r="Q14" s="41"/>
      <c r="R14" s="1"/>
      <c r="S14" s="3"/>
      <c r="T14" s="1"/>
      <c r="U14" s="1"/>
      <c r="V14" s="3"/>
      <c r="Z14" s="5"/>
      <c r="AA14" s="5"/>
      <c r="AB14" s="5"/>
    </row>
    <row r="15" spans="3:28" ht="12" customHeight="1" thickTop="1">
      <c r="C15" s="6"/>
      <c r="D15" s="38"/>
      <c r="E15" s="328" t="s">
        <v>695</v>
      </c>
      <c r="F15" s="329"/>
      <c r="G15" s="329"/>
      <c r="H15" s="330"/>
      <c r="I15" s="7"/>
      <c r="J15" s="7"/>
      <c r="K15" s="37"/>
      <c r="L15" s="1"/>
      <c r="M15" s="9"/>
      <c r="S15" s="5"/>
      <c r="V15" s="5"/>
      <c r="Z15" s="5"/>
      <c r="AA15" s="5"/>
      <c r="AB15" s="5"/>
    </row>
    <row r="16" spans="1:28" ht="12" customHeight="1">
      <c r="A16" s="6"/>
      <c r="C16" s="6"/>
      <c r="D16" s="38"/>
      <c r="E16" s="328" t="s">
        <v>713</v>
      </c>
      <c r="F16" s="329"/>
      <c r="G16" s="329"/>
      <c r="H16" s="330"/>
      <c r="I16" s="7"/>
      <c r="J16" s="7"/>
      <c r="K16" s="37"/>
      <c r="L16" s="1"/>
      <c r="M16" s="9"/>
      <c r="S16" s="5"/>
      <c r="V16" s="5"/>
      <c r="Z16" s="5"/>
      <c r="AA16" s="5"/>
      <c r="AB16" s="5"/>
    </row>
    <row r="17" spans="1:28" ht="12" customHeight="1" thickBot="1">
      <c r="A17" s="6"/>
      <c r="C17" s="6"/>
      <c r="D17" s="38"/>
      <c r="E17" s="291" t="s">
        <v>712</v>
      </c>
      <c r="F17" s="292"/>
      <c r="G17" s="292"/>
      <c r="H17" s="293"/>
      <c r="I17" s="37"/>
      <c r="J17" s="37"/>
      <c r="K17" s="37"/>
      <c r="L17" s="1"/>
      <c r="M17" s="9"/>
      <c r="S17" s="5"/>
      <c r="V17" s="5"/>
      <c r="Z17" s="5"/>
      <c r="AA17" s="5"/>
      <c r="AB17" s="5"/>
    </row>
    <row r="18" spans="1:24" ht="12" customHeight="1">
      <c r="A18" s="6"/>
      <c r="B18" s="1"/>
      <c r="C18" s="2"/>
      <c r="D18" s="1"/>
      <c r="E18" s="37"/>
      <c r="F18" s="37"/>
      <c r="G18" s="37"/>
      <c r="H18" s="37"/>
      <c r="I18" s="37"/>
      <c r="J18" s="37"/>
      <c r="K18" s="37"/>
      <c r="L18" s="1"/>
      <c r="M18" s="9"/>
      <c r="S18" s="5"/>
      <c r="V18" s="5"/>
      <c r="X18" s="5"/>
    </row>
    <row r="19" spans="1:28" ht="12" customHeight="1">
      <c r="A19" s="6"/>
      <c r="B19" s="1"/>
      <c r="C19" s="2"/>
      <c r="D19" s="1"/>
      <c r="E19" s="37"/>
      <c r="F19" s="37"/>
      <c r="G19" s="37"/>
      <c r="H19" s="37"/>
      <c r="I19" s="37"/>
      <c r="J19" s="37"/>
      <c r="K19" s="37"/>
      <c r="L19" s="1"/>
      <c r="M19" s="9"/>
      <c r="S19" s="5"/>
      <c r="V19" s="5"/>
      <c r="Z19" s="5"/>
      <c r="AA19" s="5"/>
      <c r="AB19" s="5"/>
    </row>
    <row r="20" spans="1:28" ht="12" customHeight="1">
      <c r="A20" s="44" t="s">
        <v>715</v>
      </c>
      <c r="B20" s="1"/>
      <c r="C20" s="2"/>
      <c r="D20" s="141"/>
      <c r="E20" s="37"/>
      <c r="F20" s="37"/>
      <c r="G20" s="37"/>
      <c r="H20" s="37"/>
      <c r="I20" s="37"/>
      <c r="J20" s="37"/>
      <c r="K20" s="37"/>
      <c r="L20" s="1"/>
      <c r="M20" s="9"/>
      <c r="S20" s="5"/>
      <c r="V20" s="5"/>
      <c r="Z20" s="5"/>
      <c r="AA20" s="5"/>
      <c r="AB20" s="5"/>
    </row>
    <row r="21" spans="1:28" ht="12" customHeight="1" thickBot="1">
      <c r="A21" s="38" t="s">
        <v>716</v>
      </c>
      <c r="C21" s="2"/>
      <c r="E21" s="1"/>
      <c r="F21" s="1"/>
      <c r="G21" s="1"/>
      <c r="H21" s="1"/>
      <c r="I21" s="1"/>
      <c r="J21" s="1"/>
      <c r="M21" s="9"/>
      <c r="S21" s="5"/>
      <c r="V21" s="5"/>
      <c r="Z21" s="5"/>
      <c r="AA21" s="5"/>
      <c r="AB21" s="5"/>
    </row>
    <row r="22" spans="1:27" ht="12" customHeight="1" thickTop="1">
      <c r="A22" s="297" t="s">
        <v>672</v>
      </c>
      <c r="B22" s="336" t="s">
        <v>673</v>
      </c>
      <c r="C22" s="306" t="s">
        <v>711</v>
      </c>
      <c r="D22" s="306" t="s">
        <v>670</v>
      </c>
      <c r="E22" s="306" t="s">
        <v>671</v>
      </c>
      <c r="F22" s="306" t="s">
        <v>717</v>
      </c>
      <c r="G22" s="306" t="s">
        <v>718</v>
      </c>
      <c r="H22" s="306" t="s">
        <v>669</v>
      </c>
      <c r="I22" s="306" t="s">
        <v>720</v>
      </c>
      <c r="J22" s="306" t="s">
        <v>719</v>
      </c>
      <c r="K22" s="306" t="s">
        <v>709</v>
      </c>
      <c r="L22" s="306" t="s">
        <v>710</v>
      </c>
      <c r="M22" s="306" t="s">
        <v>674</v>
      </c>
      <c r="N22" s="299" t="s">
        <v>675</v>
      </c>
      <c r="O22" s="144" t="s">
        <v>327</v>
      </c>
      <c r="P22" s="338" t="s">
        <v>676</v>
      </c>
      <c r="Q22" s="339" t="s">
        <v>668</v>
      </c>
      <c r="R22" s="341" t="s">
        <v>677</v>
      </c>
      <c r="S22" s="351" t="s">
        <v>678</v>
      </c>
      <c r="T22" s="351" t="s">
        <v>666</v>
      </c>
      <c r="U22" s="341" t="s">
        <v>667</v>
      </c>
      <c r="V22" s="341" t="s">
        <v>679</v>
      </c>
      <c r="W22" s="388" t="s">
        <v>681</v>
      </c>
      <c r="X22" s="353" t="s">
        <v>680</v>
      </c>
      <c r="Y22" s="347" t="s">
        <v>682</v>
      </c>
      <c r="Z22" s="347" t="s">
        <v>683</v>
      </c>
      <c r="AA22" s="349" t="s">
        <v>714</v>
      </c>
    </row>
    <row r="23" spans="1:27" ht="12" customHeight="1" thickBot="1">
      <c r="A23" s="298"/>
      <c r="B23" s="337"/>
      <c r="C23" s="290"/>
      <c r="D23" s="290"/>
      <c r="E23" s="290"/>
      <c r="F23" s="289"/>
      <c r="G23" s="289"/>
      <c r="H23" s="290"/>
      <c r="I23" s="289"/>
      <c r="J23" s="289"/>
      <c r="K23" s="290"/>
      <c r="L23" s="307"/>
      <c r="M23" s="307"/>
      <c r="N23" s="300"/>
      <c r="O23" s="145"/>
      <c r="P23" s="290"/>
      <c r="Q23" s="340"/>
      <c r="R23" s="342"/>
      <c r="S23" s="342"/>
      <c r="T23" s="342"/>
      <c r="U23" s="342"/>
      <c r="V23" s="342"/>
      <c r="W23" s="300"/>
      <c r="X23" s="342"/>
      <c r="Y23" s="348"/>
      <c r="Z23" s="348"/>
      <c r="AA23" s="350"/>
    </row>
    <row r="24" spans="1:27" s="15" customFormat="1" ht="114" thickBot="1" thickTop="1">
      <c r="A24" s="75" t="s">
        <v>738</v>
      </c>
      <c r="B24" s="76"/>
      <c r="C24" s="76" t="s">
        <v>791</v>
      </c>
      <c r="D24" s="76"/>
      <c r="E24" s="76" t="s">
        <v>737</v>
      </c>
      <c r="F24" s="70" t="s">
        <v>727</v>
      </c>
      <c r="G24" s="74" t="s">
        <v>44</v>
      </c>
      <c r="H24" s="120" t="s">
        <v>792</v>
      </c>
      <c r="I24" s="73">
        <v>3</v>
      </c>
      <c r="J24" s="68" t="s">
        <v>150</v>
      </c>
      <c r="K24" s="52" t="s">
        <v>793</v>
      </c>
      <c r="L24" s="68">
        <v>10</v>
      </c>
      <c r="M24" s="121" t="s">
        <v>76</v>
      </c>
      <c r="N24" s="161">
        <v>0</v>
      </c>
      <c r="O24" s="146" t="s">
        <v>326</v>
      </c>
      <c r="P24" s="122">
        <v>1</v>
      </c>
      <c r="Q24" s="31" t="s">
        <v>400</v>
      </c>
      <c r="R24" s="32">
        <v>9.37</v>
      </c>
      <c r="S24" s="33">
        <v>0.16666666666666666</v>
      </c>
      <c r="T24" s="179" t="s">
        <v>402</v>
      </c>
      <c r="U24" s="35">
        <f>3*0.05+0.3</f>
        <v>0.45</v>
      </c>
      <c r="V24" s="35"/>
      <c r="W24" s="181">
        <f>+N24*P24</f>
        <v>0</v>
      </c>
      <c r="X24" s="13">
        <f>R24*S24+U24+V24</f>
        <v>2.0116666666666667</v>
      </c>
      <c r="Y24" s="13">
        <f>W24*X24</f>
        <v>0</v>
      </c>
      <c r="Z24" s="13">
        <f>Y24*AA24</f>
        <v>0</v>
      </c>
      <c r="AA24" s="14">
        <v>0.1</v>
      </c>
    </row>
    <row r="25" spans="1:27" s="15" customFormat="1" ht="45.75" thickTop="1">
      <c r="A25" s="373" t="s">
        <v>738</v>
      </c>
      <c r="B25" s="368" t="s">
        <v>739</v>
      </c>
      <c r="C25" s="368" t="s">
        <v>748</v>
      </c>
      <c r="D25" s="368"/>
      <c r="E25" s="368" t="s">
        <v>737</v>
      </c>
      <c r="F25" s="359" t="s">
        <v>727</v>
      </c>
      <c r="G25" s="361" t="s">
        <v>45</v>
      </c>
      <c r="H25" s="310" t="s">
        <v>787</v>
      </c>
      <c r="I25" s="354">
        <v>6</v>
      </c>
      <c r="J25" s="68" t="s">
        <v>149</v>
      </c>
      <c r="K25" s="52" t="s">
        <v>740</v>
      </c>
      <c r="L25" s="68">
        <v>4</v>
      </c>
      <c r="M25" s="121" t="s">
        <v>75</v>
      </c>
      <c r="N25" s="162">
        <v>479</v>
      </c>
      <c r="O25" s="146" t="s">
        <v>328</v>
      </c>
      <c r="P25" s="31">
        <v>1</v>
      </c>
      <c r="Q25" s="31" t="s">
        <v>400</v>
      </c>
      <c r="R25" s="32">
        <v>9.37</v>
      </c>
      <c r="S25" s="33">
        <v>0.3333333333333333</v>
      </c>
      <c r="T25" s="179" t="s">
        <v>402</v>
      </c>
      <c r="U25" s="35">
        <f>3*0.05+0.3</f>
        <v>0.45</v>
      </c>
      <c r="V25" s="35"/>
      <c r="W25" s="181">
        <f aca="true" t="shared" si="0" ref="W25:W88">+N25*P25</f>
        <v>479</v>
      </c>
      <c r="X25" s="13">
        <f aca="true" t="shared" si="1" ref="X25:X32">R25*S25+U25+V25</f>
        <v>3.5733333333333333</v>
      </c>
      <c r="Y25" s="13">
        <f aca="true" t="shared" si="2" ref="Y25:Y31">W25*X25</f>
        <v>1711.6266666666666</v>
      </c>
      <c r="Z25" s="13">
        <f aca="true" t="shared" si="3" ref="Z25:Z32">Y25*AA25</f>
        <v>1711.6266666666666</v>
      </c>
      <c r="AA25" s="14">
        <v>1</v>
      </c>
    </row>
    <row r="26" spans="1:27" s="15" customFormat="1" ht="23.25" thickBot="1">
      <c r="A26" s="374"/>
      <c r="B26" s="369"/>
      <c r="C26" s="371"/>
      <c r="D26" s="371"/>
      <c r="E26" s="371"/>
      <c r="F26" s="367"/>
      <c r="G26" s="362"/>
      <c r="H26" s="357"/>
      <c r="I26" s="355"/>
      <c r="J26" s="66" t="s">
        <v>151</v>
      </c>
      <c r="K26" s="67" t="s">
        <v>743</v>
      </c>
      <c r="L26" s="66">
        <v>10</v>
      </c>
      <c r="M26" s="23"/>
      <c r="N26" s="163">
        <f>+N25</f>
        <v>479</v>
      </c>
      <c r="O26" s="148"/>
      <c r="P26" s="17">
        <v>1</v>
      </c>
      <c r="Q26" s="17" t="s">
        <v>400</v>
      </c>
      <c r="R26" s="18"/>
      <c r="S26" s="19"/>
      <c r="T26" s="16"/>
      <c r="U26" s="20"/>
      <c r="V26" s="20"/>
      <c r="W26" s="182">
        <f t="shared" si="0"/>
        <v>479</v>
      </c>
      <c r="X26" s="21">
        <f t="shared" si="1"/>
        <v>0</v>
      </c>
      <c r="Y26" s="21">
        <f t="shared" si="2"/>
        <v>0</v>
      </c>
      <c r="Z26" s="43">
        <f t="shared" si="3"/>
        <v>0</v>
      </c>
      <c r="AA26" s="22">
        <v>0</v>
      </c>
    </row>
    <row r="27" spans="1:27" s="15" customFormat="1" ht="68.25" thickTop="1">
      <c r="A27" s="373" t="s">
        <v>738</v>
      </c>
      <c r="B27" s="368" t="s">
        <v>739</v>
      </c>
      <c r="C27" s="368" t="s">
        <v>748</v>
      </c>
      <c r="D27" s="368"/>
      <c r="E27" s="368" t="s">
        <v>737</v>
      </c>
      <c r="F27" s="359" t="s">
        <v>727</v>
      </c>
      <c r="G27" s="361" t="s">
        <v>46</v>
      </c>
      <c r="H27" s="310" t="s">
        <v>742</v>
      </c>
      <c r="I27" s="354">
        <v>5</v>
      </c>
      <c r="J27" s="68" t="s">
        <v>152</v>
      </c>
      <c r="K27" s="52" t="s">
        <v>744</v>
      </c>
      <c r="L27" s="68">
        <v>1</v>
      </c>
      <c r="M27" s="123" t="s">
        <v>77</v>
      </c>
      <c r="N27" s="162">
        <f>280+349+51</f>
        <v>680</v>
      </c>
      <c r="O27" s="155" t="s">
        <v>329</v>
      </c>
      <c r="P27" s="31">
        <v>1</v>
      </c>
      <c r="Q27" s="31" t="s">
        <v>400</v>
      </c>
      <c r="R27" s="32">
        <v>9.37</v>
      </c>
      <c r="S27" s="33">
        <v>0.5</v>
      </c>
      <c r="T27" s="179" t="s">
        <v>403</v>
      </c>
      <c r="U27" s="35">
        <f>8*0.05+4*0.6+2*0.92</f>
        <v>4.64</v>
      </c>
      <c r="V27" s="35"/>
      <c r="W27" s="181">
        <f t="shared" si="0"/>
        <v>680</v>
      </c>
      <c r="X27" s="13">
        <f t="shared" si="1"/>
        <v>9.325</v>
      </c>
      <c r="Y27" s="13">
        <f t="shared" si="2"/>
        <v>6340.999999999999</v>
      </c>
      <c r="Z27" s="13">
        <f t="shared" si="3"/>
        <v>1268.1999999999998</v>
      </c>
      <c r="AA27" s="14">
        <v>0.2</v>
      </c>
    </row>
    <row r="28" spans="1:27" s="15" customFormat="1" ht="22.5">
      <c r="A28" s="374"/>
      <c r="B28" s="369"/>
      <c r="C28" s="371"/>
      <c r="D28" s="371"/>
      <c r="E28" s="371"/>
      <c r="F28" s="367"/>
      <c r="G28" s="362"/>
      <c r="H28" s="357"/>
      <c r="I28" s="355"/>
      <c r="J28" s="137" t="s">
        <v>153</v>
      </c>
      <c r="K28" s="67" t="s">
        <v>745</v>
      </c>
      <c r="L28" s="66">
        <v>4</v>
      </c>
      <c r="M28" s="23"/>
      <c r="N28" s="163">
        <f>+N27</f>
        <v>680</v>
      </c>
      <c r="O28" s="158"/>
      <c r="P28" s="17">
        <v>1</v>
      </c>
      <c r="Q28" s="17" t="s">
        <v>400</v>
      </c>
      <c r="R28" s="18">
        <v>9.37</v>
      </c>
      <c r="S28" s="19">
        <v>1</v>
      </c>
      <c r="T28" s="16"/>
      <c r="U28" s="20"/>
      <c r="V28" s="20"/>
      <c r="W28" s="182">
        <f t="shared" si="0"/>
        <v>680</v>
      </c>
      <c r="X28" s="21">
        <f t="shared" si="1"/>
        <v>9.37</v>
      </c>
      <c r="Y28" s="21">
        <f t="shared" si="2"/>
        <v>6371.599999999999</v>
      </c>
      <c r="Z28" s="43">
        <f t="shared" si="3"/>
        <v>1274.32</v>
      </c>
      <c r="AA28" s="22">
        <v>0.2</v>
      </c>
    </row>
    <row r="29" spans="1:27" s="15" customFormat="1" ht="11.25">
      <c r="A29" s="374"/>
      <c r="B29" s="369"/>
      <c r="C29" s="371"/>
      <c r="D29" s="371"/>
      <c r="E29" s="371"/>
      <c r="F29" s="367"/>
      <c r="G29" s="362"/>
      <c r="H29" s="357"/>
      <c r="I29" s="355"/>
      <c r="J29" s="137" t="s">
        <v>154</v>
      </c>
      <c r="K29" s="36" t="s">
        <v>731</v>
      </c>
      <c r="L29" s="66">
        <v>3</v>
      </c>
      <c r="M29" s="23"/>
      <c r="N29" s="163">
        <f>+N28</f>
        <v>680</v>
      </c>
      <c r="O29" s="157"/>
      <c r="P29" s="17">
        <v>1</v>
      </c>
      <c r="Q29" s="17" t="s">
        <v>400</v>
      </c>
      <c r="R29" s="18">
        <v>9.37</v>
      </c>
      <c r="S29" s="19">
        <v>1.5</v>
      </c>
      <c r="T29" s="16"/>
      <c r="U29" s="20"/>
      <c r="V29" s="20"/>
      <c r="W29" s="182">
        <f t="shared" si="0"/>
        <v>680</v>
      </c>
      <c r="X29" s="24">
        <f t="shared" si="1"/>
        <v>14.055</v>
      </c>
      <c r="Y29" s="21">
        <f t="shared" si="2"/>
        <v>9557.4</v>
      </c>
      <c r="Z29" s="21">
        <f t="shared" si="3"/>
        <v>1911.48</v>
      </c>
      <c r="AA29" s="22">
        <v>0.2</v>
      </c>
    </row>
    <row r="30" spans="1:27" s="15" customFormat="1" ht="11.25">
      <c r="A30" s="374"/>
      <c r="B30" s="369"/>
      <c r="C30" s="371"/>
      <c r="D30" s="371"/>
      <c r="E30" s="371"/>
      <c r="F30" s="367"/>
      <c r="G30" s="362"/>
      <c r="H30" s="357"/>
      <c r="I30" s="355"/>
      <c r="J30" s="137" t="s">
        <v>155</v>
      </c>
      <c r="K30" s="36" t="s">
        <v>749</v>
      </c>
      <c r="L30" s="66">
        <v>6</v>
      </c>
      <c r="M30" s="23"/>
      <c r="N30" s="163">
        <f>+N29</f>
        <v>680</v>
      </c>
      <c r="O30" s="156"/>
      <c r="P30" s="17">
        <v>1</v>
      </c>
      <c r="Q30" s="17" t="s">
        <v>401</v>
      </c>
      <c r="R30" s="18">
        <v>9.37</v>
      </c>
      <c r="S30" s="19">
        <v>1.5</v>
      </c>
      <c r="T30" s="16"/>
      <c r="U30" s="20"/>
      <c r="V30" s="20"/>
      <c r="W30" s="182">
        <f t="shared" si="0"/>
        <v>680</v>
      </c>
      <c r="X30" s="21">
        <f t="shared" si="1"/>
        <v>14.055</v>
      </c>
      <c r="Y30" s="24">
        <f t="shared" si="2"/>
        <v>9557.4</v>
      </c>
      <c r="Z30" s="21">
        <f t="shared" si="3"/>
        <v>1911.48</v>
      </c>
      <c r="AA30" s="22">
        <v>0.2</v>
      </c>
    </row>
    <row r="31" spans="1:27" s="15" customFormat="1" ht="23.25" thickBot="1">
      <c r="A31" s="374"/>
      <c r="B31" s="369"/>
      <c r="C31" s="371"/>
      <c r="D31" s="371"/>
      <c r="E31" s="371"/>
      <c r="F31" s="367"/>
      <c r="G31" s="362"/>
      <c r="H31" s="357"/>
      <c r="I31" s="355"/>
      <c r="J31" s="84" t="s">
        <v>156</v>
      </c>
      <c r="K31" s="36" t="s">
        <v>746</v>
      </c>
      <c r="L31" s="66">
        <v>10</v>
      </c>
      <c r="M31" s="17"/>
      <c r="N31" s="163">
        <f>+N30</f>
        <v>680</v>
      </c>
      <c r="O31" s="156"/>
      <c r="P31" s="17">
        <v>1</v>
      </c>
      <c r="Q31" s="17" t="s">
        <v>401</v>
      </c>
      <c r="R31" s="18">
        <v>9.37</v>
      </c>
      <c r="S31" s="19">
        <v>0.5</v>
      </c>
      <c r="T31" s="16"/>
      <c r="U31" s="20"/>
      <c r="V31" s="20"/>
      <c r="W31" s="182">
        <f t="shared" si="0"/>
        <v>680</v>
      </c>
      <c r="X31" s="21">
        <f t="shared" si="1"/>
        <v>4.685</v>
      </c>
      <c r="Y31" s="21">
        <f t="shared" si="2"/>
        <v>3185.7999999999997</v>
      </c>
      <c r="Z31" s="24">
        <f t="shared" si="3"/>
        <v>637.16</v>
      </c>
      <c r="AA31" s="22">
        <v>0.2</v>
      </c>
    </row>
    <row r="32" spans="1:27" s="15" customFormat="1" ht="68.25" thickTop="1">
      <c r="A32" s="373" t="s">
        <v>738</v>
      </c>
      <c r="B32" s="368"/>
      <c r="C32" s="368" t="s">
        <v>788</v>
      </c>
      <c r="D32" s="368"/>
      <c r="E32" s="368" t="s">
        <v>737</v>
      </c>
      <c r="F32" s="359" t="s">
        <v>727</v>
      </c>
      <c r="G32" s="361" t="s">
        <v>47</v>
      </c>
      <c r="H32" s="376" t="s">
        <v>796</v>
      </c>
      <c r="I32" s="354">
        <v>5</v>
      </c>
      <c r="J32" s="68" t="s">
        <v>157</v>
      </c>
      <c r="K32" s="52" t="s">
        <v>744</v>
      </c>
      <c r="L32" s="68">
        <v>1</v>
      </c>
      <c r="M32" s="121" t="s">
        <v>78</v>
      </c>
      <c r="N32" s="162">
        <f>448+8168</f>
        <v>8616</v>
      </c>
      <c r="O32" s="155" t="s">
        <v>330</v>
      </c>
      <c r="P32" s="31">
        <v>1</v>
      </c>
      <c r="Q32" s="31" t="s">
        <v>400</v>
      </c>
      <c r="R32" s="18">
        <v>9.37</v>
      </c>
      <c r="S32" s="19">
        <v>2</v>
      </c>
      <c r="T32" s="179" t="s">
        <v>404</v>
      </c>
      <c r="U32" s="35">
        <f>5*0.05+2*0.6+1*0.92</f>
        <v>2.37</v>
      </c>
      <c r="V32" s="35"/>
      <c r="W32" s="181">
        <f>+N32*P32</f>
        <v>8616</v>
      </c>
      <c r="X32" s="13">
        <f t="shared" si="1"/>
        <v>21.11</v>
      </c>
      <c r="Y32" s="13">
        <f>W32*X32</f>
        <v>181883.76</v>
      </c>
      <c r="Z32" s="13">
        <f t="shared" si="3"/>
        <v>181883.76</v>
      </c>
      <c r="AA32" s="14">
        <v>1</v>
      </c>
    </row>
    <row r="33" spans="1:27" s="15" customFormat="1" ht="11.25">
      <c r="A33" s="374"/>
      <c r="B33" s="369"/>
      <c r="C33" s="371"/>
      <c r="D33" s="371"/>
      <c r="E33" s="371"/>
      <c r="F33" s="367"/>
      <c r="G33" s="362"/>
      <c r="H33" s="377"/>
      <c r="I33" s="355"/>
      <c r="J33" s="137" t="s">
        <v>157</v>
      </c>
      <c r="K33" s="67" t="s">
        <v>789</v>
      </c>
      <c r="L33" s="66">
        <v>4</v>
      </c>
      <c r="M33" s="23"/>
      <c r="N33" s="163"/>
      <c r="O33" s="148"/>
      <c r="P33" s="17">
        <v>1</v>
      </c>
      <c r="Q33" s="17" t="s">
        <v>400</v>
      </c>
      <c r="R33" s="18"/>
      <c r="S33" s="19"/>
      <c r="T33" s="16"/>
      <c r="U33" s="20"/>
      <c r="V33" s="20"/>
      <c r="W33" s="182">
        <f t="shared" si="0"/>
        <v>0</v>
      </c>
      <c r="X33" s="21">
        <f aca="true" t="shared" si="4" ref="X33:X96">R33*S33+U33+V33</f>
        <v>0</v>
      </c>
      <c r="Y33" s="21">
        <f aca="true" t="shared" si="5" ref="Y33:Y96">W33*X33</f>
        <v>0</v>
      </c>
      <c r="Z33" s="43">
        <f aca="true" t="shared" si="6" ref="Z33:Z96">Y33*AA33</f>
        <v>0</v>
      </c>
      <c r="AA33" s="22">
        <v>0</v>
      </c>
    </row>
    <row r="34" spans="1:27" s="15" customFormat="1" ht="11.25">
      <c r="A34" s="374"/>
      <c r="B34" s="369"/>
      <c r="C34" s="371"/>
      <c r="D34" s="371"/>
      <c r="E34" s="371"/>
      <c r="F34" s="367"/>
      <c r="G34" s="362"/>
      <c r="H34" s="377"/>
      <c r="I34" s="355"/>
      <c r="J34" s="137" t="s">
        <v>157</v>
      </c>
      <c r="K34" s="36" t="s">
        <v>790</v>
      </c>
      <c r="L34" s="66">
        <v>10</v>
      </c>
      <c r="M34" s="23"/>
      <c r="N34" s="163"/>
      <c r="O34" s="148"/>
      <c r="P34" s="17">
        <v>1</v>
      </c>
      <c r="Q34" s="17" t="s">
        <v>400</v>
      </c>
      <c r="R34" s="18"/>
      <c r="S34" s="19"/>
      <c r="T34" s="16"/>
      <c r="U34" s="20"/>
      <c r="V34" s="20"/>
      <c r="W34" s="182">
        <f t="shared" si="0"/>
        <v>0</v>
      </c>
      <c r="X34" s="24">
        <f t="shared" si="4"/>
        <v>0</v>
      </c>
      <c r="Y34" s="21">
        <f t="shared" si="5"/>
        <v>0</v>
      </c>
      <c r="Z34" s="21">
        <f t="shared" si="6"/>
        <v>0</v>
      </c>
      <c r="AA34" s="22">
        <v>0</v>
      </c>
    </row>
    <row r="35" spans="1:27" s="15" customFormat="1" ht="11.25">
      <c r="A35" s="374"/>
      <c r="B35" s="369"/>
      <c r="C35" s="371"/>
      <c r="D35" s="371"/>
      <c r="E35" s="371"/>
      <c r="F35" s="367"/>
      <c r="G35" s="362"/>
      <c r="H35" s="377"/>
      <c r="I35" s="355"/>
      <c r="J35" s="137" t="s">
        <v>157</v>
      </c>
      <c r="K35" s="36" t="s">
        <v>731</v>
      </c>
      <c r="L35" s="66">
        <v>3</v>
      </c>
      <c r="M35" s="23"/>
      <c r="N35" s="163"/>
      <c r="O35" s="148"/>
      <c r="P35" s="17">
        <v>1</v>
      </c>
      <c r="Q35" s="17" t="s">
        <v>400</v>
      </c>
      <c r="R35" s="18"/>
      <c r="S35" s="19"/>
      <c r="T35" s="16"/>
      <c r="U35" s="20"/>
      <c r="V35" s="20"/>
      <c r="W35" s="182">
        <f t="shared" si="0"/>
        <v>0</v>
      </c>
      <c r="X35" s="21">
        <f t="shared" si="4"/>
        <v>0</v>
      </c>
      <c r="Y35" s="24">
        <f t="shared" si="5"/>
        <v>0</v>
      </c>
      <c r="Z35" s="21">
        <f t="shared" si="6"/>
        <v>0</v>
      </c>
      <c r="AA35" s="22">
        <v>0</v>
      </c>
    </row>
    <row r="36" spans="1:27" s="15" customFormat="1" ht="11.25">
      <c r="A36" s="374"/>
      <c r="B36" s="369"/>
      <c r="C36" s="371"/>
      <c r="D36" s="371"/>
      <c r="E36" s="371"/>
      <c r="F36" s="367"/>
      <c r="G36" s="362"/>
      <c r="H36" s="377"/>
      <c r="I36" s="355"/>
      <c r="J36" s="137" t="s">
        <v>157</v>
      </c>
      <c r="K36" s="36" t="s">
        <v>795</v>
      </c>
      <c r="L36" s="66">
        <v>5</v>
      </c>
      <c r="M36" s="23"/>
      <c r="N36" s="163"/>
      <c r="O36" s="148"/>
      <c r="P36" s="17">
        <v>1</v>
      </c>
      <c r="Q36" s="17" t="s">
        <v>400</v>
      </c>
      <c r="R36" s="18"/>
      <c r="S36" s="19"/>
      <c r="T36" s="16"/>
      <c r="U36" s="20"/>
      <c r="V36" s="20"/>
      <c r="W36" s="182">
        <f t="shared" si="0"/>
        <v>0</v>
      </c>
      <c r="X36" s="21">
        <f t="shared" si="4"/>
        <v>0</v>
      </c>
      <c r="Y36" s="24">
        <f t="shared" si="5"/>
        <v>0</v>
      </c>
      <c r="Z36" s="24">
        <f t="shared" si="6"/>
        <v>0</v>
      </c>
      <c r="AA36" s="22">
        <v>0</v>
      </c>
    </row>
    <row r="37" spans="1:27" s="15" customFormat="1" ht="22.5">
      <c r="A37" s="374"/>
      <c r="B37" s="369"/>
      <c r="C37" s="371"/>
      <c r="D37" s="371"/>
      <c r="E37" s="371"/>
      <c r="F37" s="367"/>
      <c r="G37" s="362"/>
      <c r="H37" s="377"/>
      <c r="I37" s="355"/>
      <c r="J37" s="137" t="s">
        <v>157</v>
      </c>
      <c r="K37" s="36" t="s">
        <v>794</v>
      </c>
      <c r="L37" s="66">
        <v>7</v>
      </c>
      <c r="M37" s="17"/>
      <c r="N37" s="163"/>
      <c r="O37" s="148"/>
      <c r="P37" s="17">
        <v>1</v>
      </c>
      <c r="Q37" s="17" t="s">
        <v>400</v>
      </c>
      <c r="R37" s="18"/>
      <c r="S37" s="19"/>
      <c r="T37" s="16"/>
      <c r="U37" s="20"/>
      <c r="V37" s="20"/>
      <c r="W37" s="182">
        <f t="shared" si="0"/>
        <v>0</v>
      </c>
      <c r="X37" s="21">
        <f t="shared" si="4"/>
        <v>0</v>
      </c>
      <c r="Y37" s="21">
        <f t="shared" si="5"/>
        <v>0</v>
      </c>
      <c r="Z37" s="24">
        <f t="shared" si="6"/>
        <v>0</v>
      </c>
      <c r="AA37" s="22">
        <v>0</v>
      </c>
    </row>
    <row r="38" spans="1:27" s="15" customFormat="1" ht="22.5">
      <c r="A38" s="381"/>
      <c r="B38" s="382"/>
      <c r="C38" s="383"/>
      <c r="D38" s="383"/>
      <c r="E38" s="383"/>
      <c r="F38" s="367"/>
      <c r="G38" s="384"/>
      <c r="H38" s="385"/>
      <c r="I38" s="355"/>
      <c r="J38" s="137" t="s">
        <v>157</v>
      </c>
      <c r="K38" s="57" t="s">
        <v>809</v>
      </c>
      <c r="L38" s="103">
        <v>10</v>
      </c>
      <c r="M38" s="104"/>
      <c r="N38" s="164"/>
      <c r="O38" s="149"/>
      <c r="P38" s="104">
        <v>1</v>
      </c>
      <c r="Q38" s="104" t="s">
        <v>400</v>
      </c>
      <c r="R38" s="105"/>
      <c r="S38" s="106"/>
      <c r="T38" s="107"/>
      <c r="U38" s="108"/>
      <c r="V38" s="108"/>
      <c r="W38" s="182">
        <f t="shared" si="0"/>
        <v>0</v>
      </c>
      <c r="X38" s="109">
        <f t="shared" si="4"/>
        <v>0</v>
      </c>
      <c r="Y38" s="43">
        <f t="shared" si="5"/>
        <v>0</v>
      </c>
      <c r="Z38" s="109">
        <f t="shared" si="6"/>
        <v>0</v>
      </c>
      <c r="AA38" s="110">
        <v>0</v>
      </c>
    </row>
    <row r="39" spans="1:27" s="15" customFormat="1" ht="12" thickBot="1">
      <c r="A39" s="375"/>
      <c r="B39" s="370"/>
      <c r="C39" s="372"/>
      <c r="D39" s="372"/>
      <c r="E39" s="372"/>
      <c r="F39" s="360"/>
      <c r="G39" s="363"/>
      <c r="H39" s="386"/>
      <c r="I39" s="356"/>
      <c r="J39" s="84" t="s">
        <v>157</v>
      </c>
      <c r="K39" s="53" t="s">
        <v>41</v>
      </c>
      <c r="L39" s="78">
        <v>10</v>
      </c>
      <c r="M39" s="65"/>
      <c r="N39" s="165"/>
      <c r="O39" s="150"/>
      <c r="P39" s="65">
        <v>1</v>
      </c>
      <c r="Q39" s="50" t="s">
        <v>400</v>
      </c>
      <c r="R39" s="25"/>
      <c r="S39" s="26"/>
      <c r="T39" s="27"/>
      <c r="U39" s="28"/>
      <c r="V39" s="28"/>
      <c r="W39" s="184">
        <f t="shared" si="0"/>
        <v>0</v>
      </c>
      <c r="X39" s="51">
        <f t="shared" si="4"/>
        <v>0</v>
      </c>
      <c r="Y39" s="29">
        <f t="shared" si="5"/>
        <v>0</v>
      </c>
      <c r="Z39" s="29">
        <f t="shared" si="6"/>
        <v>0</v>
      </c>
      <c r="AA39" s="30">
        <v>0</v>
      </c>
    </row>
    <row r="40" spans="1:27" s="15" customFormat="1" ht="68.25" thickTop="1">
      <c r="A40" s="373" t="s">
        <v>738</v>
      </c>
      <c r="B40" s="368"/>
      <c r="C40" s="368" t="s">
        <v>797</v>
      </c>
      <c r="D40" s="368"/>
      <c r="E40" s="368" t="s">
        <v>737</v>
      </c>
      <c r="F40" s="359" t="s">
        <v>727</v>
      </c>
      <c r="G40" s="361" t="s">
        <v>48</v>
      </c>
      <c r="H40" s="310" t="s">
        <v>798</v>
      </c>
      <c r="I40" s="354">
        <v>5</v>
      </c>
      <c r="J40" s="68" t="s">
        <v>158</v>
      </c>
      <c r="K40" s="52" t="s">
        <v>744</v>
      </c>
      <c r="L40" s="68">
        <v>1</v>
      </c>
      <c r="M40" s="121" t="s">
        <v>79</v>
      </c>
      <c r="N40" s="162">
        <v>0</v>
      </c>
      <c r="O40" s="155" t="s">
        <v>332</v>
      </c>
      <c r="P40" s="31">
        <v>1</v>
      </c>
      <c r="Q40" s="31" t="s">
        <v>400</v>
      </c>
      <c r="R40" s="18">
        <v>9.37</v>
      </c>
      <c r="S40" s="19">
        <v>2</v>
      </c>
      <c r="T40" s="179" t="s">
        <v>404</v>
      </c>
      <c r="U40" s="35">
        <f>5*0.05+2*0.6+1*0.92</f>
        <v>2.37</v>
      </c>
      <c r="V40" s="35"/>
      <c r="W40" s="181">
        <f t="shared" si="0"/>
        <v>0</v>
      </c>
      <c r="X40" s="13">
        <f t="shared" si="4"/>
        <v>21.11</v>
      </c>
      <c r="Y40" s="13">
        <f t="shared" si="5"/>
        <v>0</v>
      </c>
      <c r="Z40" s="13">
        <f t="shared" si="6"/>
        <v>0</v>
      </c>
      <c r="AA40" s="14">
        <v>1</v>
      </c>
    </row>
    <row r="41" spans="1:27" s="15" customFormat="1" ht="11.25">
      <c r="A41" s="374"/>
      <c r="B41" s="369"/>
      <c r="C41" s="371"/>
      <c r="D41" s="371"/>
      <c r="E41" s="371"/>
      <c r="F41" s="367"/>
      <c r="G41" s="362"/>
      <c r="H41" s="357"/>
      <c r="I41" s="355"/>
      <c r="J41" s="137" t="s">
        <v>158</v>
      </c>
      <c r="K41" s="67" t="s">
        <v>789</v>
      </c>
      <c r="L41" s="66">
        <v>4</v>
      </c>
      <c r="M41" s="23"/>
      <c r="N41" s="163"/>
      <c r="O41" s="148"/>
      <c r="P41" s="17">
        <v>1</v>
      </c>
      <c r="Q41" s="17" t="s">
        <v>400</v>
      </c>
      <c r="R41" s="18"/>
      <c r="S41" s="19"/>
      <c r="T41" s="16"/>
      <c r="U41" s="20"/>
      <c r="V41" s="20"/>
      <c r="W41" s="182">
        <f t="shared" si="0"/>
        <v>0</v>
      </c>
      <c r="X41" s="21">
        <f t="shared" si="4"/>
        <v>0</v>
      </c>
      <c r="Y41" s="21">
        <f t="shared" si="5"/>
        <v>0</v>
      </c>
      <c r="Z41" s="43">
        <f t="shared" si="6"/>
        <v>0</v>
      </c>
      <c r="AA41" s="22">
        <v>0</v>
      </c>
    </row>
    <row r="42" spans="1:27" s="15" customFormat="1" ht="22.5">
      <c r="A42" s="374"/>
      <c r="B42" s="369"/>
      <c r="C42" s="371"/>
      <c r="D42" s="371"/>
      <c r="E42" s="371"/>
      <c r="F42" s="367"/>
      <c r="G42" s="362"/>
      <c r="H42" s="357"/>
      <c r="I42" s="355"/>
      <c r="J42" s="137" t="s">
        <v>158</v>
      </c>
      <c r="K42" s="36" t="s">
        <v>799</v>
      </c>
      <c r="L42" s="66">
        <v>10</v>
      </c>
      <c r="M42" s="23"/>
      <c r="N42" s="163"/>
      <c r="O42" s="148"/>
      <c r="P42" s="17">
        <v>1</v>
      </c>
      <c r="Q42" s="17" t="s">
        <v>400</v>
      </c>
      <c r="R42" s="18"/>
      <c r="S42" s="19"/>
      <c r="T42" s="16"/>
      <c r="U42" s="20"/>
      <c r="V42" s="20"/>
      <c r="W42" s="182">
        <f t="shared" si="0"/>
        <v>0</v>
      </c>
      <c r="X42" s="24">
        <f t="shared" si="4"/>
        <v>0</v>
      </c>
      <c r="Y42" s="21">
        <f t="shared" si="5"/>
        <v>0</v>
      </c>
      <c r="Z42" s="21">
        <f t="shared" si="6"/>
        <v>0</v>
      </c>
      <c r="AA42" s="22">
        <v>0</v>
      </c>
    </row>
    <row r="43" spans="1:27" s="15" customFormat="1" ht="11.25">
      <c r="A43" s="374"/>
      <c r="B43" s="369"/>
      <c r="C43" s="371"/>
      <c r="D43" s="371"/>
      <c r="E43" s="371"/>
      <c r="F43" s="367"/>
      <c r="G43" s="362"/>
      <c r="H43" s="357"/>
      <c r="I43" s="355"/>
      <c r="J43" s="137" t="s">
        <v>158</v>
      </c>
      <c r="K43" s="67" t="s">
        <v>731</v>
      </c>
      <c r="L43" s="66">
        <v>3</v>
      </c>
      <c r="M43" s="23"/>
      <c r="N43" s="163"/>
      <c r="O43" s="148"/>
      <c r="P43" s="17">
        <v>1</v>
      </c>
      <c r="Q43" s="17" t="s">
        <v>400</v>
      </c>
      <c r="R43" s="18"/>
      <c r="S43" s="19"/>
      <c r="T43" s="16"/>
      <c r="U43" s="20"/>
      <c r="V43" s="20"/>
      <c r="W43" s="182">
        <f t="shared" si="0"/>
        <v>0</v>
      </c>
      <c r="X43" s="21">
        <f t="shared" si="4"/>
        <v>0</v>
      </c>
      <c r="Y43" s="24">
        <f t="shared" si="5"/>
        <v>0</v>
      </c>
      <c r="Z43" s="21">
        <f t="shared" si="6"/>
        <v>0</v>
      </c>
      <c r="AA43" s="22">
        <v>0</v>
      </c>
    </row>
    <row r="44" spans="1:27" s="15" customFormat="1" ht="11.25">
      <c r="A44" s="374"/>
      <c r="B44" s="369"/>
      <c r="C44" s="371"/>
      <c r="D44" s="371"/>
      <c r="E44" s="371"/>
      <c r="F44" s="367"/>
      <c r="G44" s="362"/>
      <c r="H44" s="357"/>
      <c r="I44" s="355"/>
      <c r="J44" s="137" t="s">
        <v>158</v>
      </c>
      <c r="K44" s="67" t="s">
        <v>795</v>
      </c>
      <c r="L44" s="66">
        <v>5</v>
      </c>
      <c r="M44" s="23"/>
      <c r="N44" s="163"/>
      <c r="O44" s="148"/>
      <c r="P44" s="17">
        <v>1</v>
      </c>
      <c r="Q44" s="17" t="s">
        <v>400</v>
      </c>
      <c r="R44" s="18"/>
      <c r="S44" s="19"/>
      <c r="T44" s="16"/>
      <c r="U44" s="20"/>
      <c r="V44" s="20"/>
      <c r="W44" s="182">
        <f t="shared" si="0"/>
        <v>0</v>
      </c>
      <c r="X44" s="21">
        <f t="shared" si="4"/>
        <v>0</v>
      </c>
      <c r="Y44" s="24">
        <f t="shared" si="5"/>
        <v>0</v>
      </c>
      <c r="Z44" s="24">
        <f t="shared" si="6"/>
        <v>0</v>
      </c>
      <c r="AA44" s="22">
        <v>0</v>
      </c>
    </row>
    <row r="45" spans="1:27" s="15" customFormat="1" ht="22.5">
      <c r="A45" s="381"/>
      <c r="B45" s="382"/>
      <c r="C45" s="383"/>
      <c r="D45" s="383"/>
      <c r="E45" s="383"/>
      <c r="F45" s="367"/>
      <c r="G45" s="384"/>
      <c r="H45" s="387"/>
      <c r="I45" s="355"/>
      <c r="J45" s="137" t="s">
        <v>158</v>
      </c>
      <c r="K45" s="57" t="s">
        <v>809</v>
      </c>
      <c r="L45" s="103">
        <v>10</v>
      </c>
      <c r="M45" s="111"/>
      <c r="N45" s="164"/>
      <c r="O45" s="149"/>
      <c r="P45" s="104">
        <v>1</v>
      </c>
      <c r="Q45" s="104" t="s">
        <v>400</v>
      </c>
      <c r="R45" s="105"/>
      <c r="S45" s="106"/>
      <c r="T45" s="107"/>
      <c r="U45" s="108"/>
      <c r="V45" s="108"/>
      <c r="W45" s="183">
        <f t="shared" si="0"/>
        <v>0</v>
      </c>
      <c r="X45" s="109">
        <f t="shared" si="4"/>
        <v>0</v>
      </c>
      <c r="Y45" s="109">
        <f t="shared" si="5"/>
        <v>0</v>
      </c>
      <c r="Z45" s="109">
        <f t="shared" si="6"/>
        <v>0</v>
      </c>
      <c r="AA45" s="110">
        <v>0</v>
      </c>
    </row>
    <row r="46" spans="1:27" s="15" customFormat="1" ht="12" thickBot="1">
      <c r="A46" s="375"/>
      <c r="B46" s="370"/>
      <c r="C46" s="372"/>
      <c r="D46" s="372"/>
      <c r="E46" s="372"/>
      <c r="F46" s="360"/>
      <c r="G46" s="363"/>
      <c r="H46" s="358"/>
      <c r="I46" s="356"/>
      <c r="J46" s="84" t="s">
        <v>158</v>
      </c>
      <c r="K46" s="53" t="s">
        <v>41</v>
      </c>
      <c r="L46" s="78">
        <v>10</v>
      </c>
      <c r="M46" s="65"/>
      <c r="N46" s="165"/>
      <c r="O46" s="150"/>
      <c r="P46" s="65">
        <v>1</v>
      </c>
      <c r="Q46" s="50" t="s">
        <v>400</v>
      </c>
      <c r="R46" s="25"/>
      <c r="S46" s="26"/>
      <c r="T46" s="27"/>
      <c r="U46" s="28"/>
      <c r="V46" s="28"/>
      <c r="W46" s="184">
        <f t="shared" si="0"/>
        <v>0</v>
      </c>
      <c r="X46" s="51">
        <f t="shared" si="4"/>
        <v>0</v>
      </c>
      <c r="Y46" s="29">
        <f t="shared" si="5"/>
        <v>0</v>
      </c>
      <c r="Z46" s="29">
        <f t="shared" si="6"/>
        <v>0</v>
      </c>
      <c r="AA46" s="30">
        <v>0</v>
      </c>
    </row>
    <row r="47" spans="1:27" s="15" customFormat="1" ht="45.75" thickTop="1">
      <c r="A47" s="364" t="s">
        <v>738</v>
      </c>
      <c r="B47" s="359"/>
      <c r="C47" s="359" t="s">
        <v>800</v>
      </c>
      <c r="D47" s="359"/>
      <c r="E47" s="359" t="s">
        <v>737</v>
      </c>
      <c r="F47" s="359" t="s">
        <v>727</v>
      </c>
      <c r="G47" s="361" t="s">
        <v>49</v>
      </c>
      <c r="H47" s="359" t="s">
        <v>331</v>
      </c>
      <c r="I47" s="359">
        <v>6</v>
      </c>
      <c r="J47" s="68" t="s">
        <v>159</v>
      </c>
      <c r="K47" s="55" t="s">
        <v>731</v>
      </c>
      <c r="L47" s="69">
        <v>3</v>
      </c>
      <c r="M47" s="121" t="s">
        <v>79</v>
      </c>
      <c r="N47" s="166">
        <v>0</v>
      </c>
      <c r="O47" s="155" t="s">
        <v>332</v>
      </c>
      <c r="P47" s="58">
        <v>1</v>
      </c>
      <c r="Q47" s="58" t="s">
        <v>400</v>
      </c>
      <c r="R47" s="18">
        <v>9.37</v>
      </c>
      <c r="S47" s="19">
        <v>0.5</v>
      </c>
      <c r="T47" s="179" t="s">
        <v>405</v>
      </c>
      <c r="U47" s="35">
        <f>5*0.05+1*0.92</f>
        <v>1.17</v>
      </c>
      <c r="V47" s="62"/>
      <c r="W47" s="185">
        <f t="shared" si="0"/>
        <v>0</v>
      </c>
      <c r="X47" s="63">
        <f t="shared" si="4"/>
        <v>5.8549999999999995</v>
      </c>
      <c r="Y47" s="63">
        <f t="shared" si="5"/>
        <v>0</v>
      </c>
      <c r="Z47" s="63">
        <f t="shared" si="6"/>
        <v>0</v>
      </c>
      <c r="AA47" s="64">
        <v>1</v>
      </c>
    </row>
    <row r="48" spans="1:27" s="15" customFormat="1" ht="22.5">
      <c r="A48" s="365"/>
      <c r="B48" s="367"/>
      <c r="C48" s="367"/>
      <c r="D48" s="367"/>
      <c r="E48" s="367"/>
      <c r="F48" s="367"/>
      <c r="G48" s="362"/>
      <c r="H48" s="367"/>
      <c r="I48" s="367"/>
      <c r="J48" s="137" t="s">
        <v>160</v>
      </c>
      <c r="K48" s="56" t="s">
        <v>369</v>
      </c>
      <c r="L48" s="137">
        <v>10</v>
      </c>
      <c r="M48" s="138"/>
      <c r="N48" s="163"/>
      <c r="O48" s="148"/>
      <c r="P48" s="17">
        <v>1</v>
      </c>
      <c r="Q48" s="17" t="s">
        <v>400</v>
      </c>
      <c r="R48" s="18"/>
      <c r="S48" s="19"/>
      <c r="T48" s="16"/>
      <c r="U48" s="20"/>
      <c r="V48" s="20"/>
      <c r="W48" s="182">
        <f t="shared" si="0"/>
        <v>0</v>
      </c>
      <c r="X48" s="21">
        <f t="shared" si="4"/>
        <v>0</v>
      </c>
      <c r="Y48" s="21">
        <f t="shared" si="5"/>
        <v>0</v>
      </c>
      <c r="Z48" s="21">
        <f t="shared" si="6"/>
        <v>0</v>
      </c>
      <c r="AA48" s="196">
        <v>0</v>
      </c>
    </row>
    <row r="49" spans="1:27" s="15" customFormat="1" ht="31.5" customHeight="1" thickBot="1">
      <c r="A49" s="366"/>
      <c r="B49" s="360"/>
      <c r="C49" s="360"/>
      <c r="D49" s="360"/>
      <c r="E49" s="360"/>
      <c r="F49" s="360"/>
      <c r="G49" s="362"/>
      <c r="H49" s="360"/>
      <c r="I49" s="360"/>
      <c r="J49" s="84" t="s">
        <v>161</v>
      </c>
      <c r="K49" s="135" t="s">
        <v>370</v>
      </c>
      <c r="L49" s="128">
        <v>11</v>
      </c>
      <c r="M49" s="129"/>
      <c r="N49" s="167"/>
      <c r="O49" s="152"/>
      <c r="P49" s="126">
        <v>1</v>
      </c>
      <c r="Q49" s="126" t="s">
        <v>400</v>
      </c>
      <c r="R49" s="130"/>
      <c r="S49" s="131"/>
      <c r="T49" s="132"/>
      <c r="U49" s="133"/>
      <c r="V49" s="133"/>
      <c r="W49" s="184">
        <f t="shared" si="0"/>
        <v>0</v>
      </c>
      <c r="X49" s="51">
        <f t="shared" si="4"/>
        <v>0</v>
      </c>
      <c r="Y49" s="51">
        <f t="shared" si="5"/>
        <v>0</v>
      </c>
      <c r="Z49" s="51">
        <f t="shared" si="6"/>
        <v>0</v>
      </c>
      <c r="AA49" s="134">
        <v>0</v>
      </c>
    </row>
    <row r="50" spans="1:27" s="15" customFormat="1" ht="23.25" thickTop="1">
      <c r="A50" s="373" t="s">
        <v>738</v>
      </c>
      <c r="B50" s="368"/>
      <c r="C50" s="368" t="s">
        <v>802</v>
      </c>
      <c r="D50" s="368"/>
      <c r="E50" s="368" t="s">
        <v>737</v>
      </c>
      <c r="F50" s="359" t="s">
        <v>727</v>
      </c>
      <c r="G50" s="361" t="s">
        <v>50</v>
      </c>
      <c r="H50" s="376" t="s">
        <v>801</v>
      </c>
      <c r="I50" s="354">
        <v>8</v>
      </c>
      <c r="J50" s="68" t="s">
        <v>162</v>
      </c>
      <c r="K50" s="81" t="s">
        <v>789</v>
      </c>
      <c r="L50" s="68">
        <v>4</v>
      </c>
      <c r="M50" s="121" t="s">
        <v>80</v>
      </c>
      <c r="N50" s="162">
        <v>337823</v>
      </c>
      <c r="O50" s="147"/>
      <c r="P50" s="31">
        <v>1</v>
      </c>
      <c r="Q50" s="31" t="s">
        <v>401</v>
      </c>
      <c r="R50" s="32">
        <v>9.37</v>
      </c>
      <c r="S50" s="33">
        <v>0.75</v>
      </c>
      <c r="T50" s="188"/>
      <c r="U50" s="35"/>
      <c r="V50" s="35"/>
      <c r="W50" s="181">
        <f t="shared" si="0"/>
        <v>337823</v>
      </c>
      <c r="X50" s="13">
        <f t="shared" si="4"/>
        <v>7.0275</v>
      </c>
      <c r="Y50" s="13">
        <f t="shared" si="5"/>
        <v>2374051.1325</v>
      </c>
      <c r="Z50" s="13">
        <f t="shared" si="6"/>
        <v>474810.2265</v>
      </c>
      <c r="AA50" s="14">
        <v>0.2</v>
      </c>
    </row>
    <row r="51" spans="1:27" s="15" customFormat="1" ht="56.25">
      <c r="A51" s="374"/>
      <c r="B51" s="369"/>
      <c r="C51" s="371"/>
      <c r="D51" s="371"/>
      <c r="E51" s="371"/>
      <c r="F51" s="367"/>
      <c r="G51" s="362"/>
      <c r="H51" s="377"/>
      <c r="I51" s="355"/>
      <c r="J51" s="137" t="s">
        <v>163</v>
      </c>
      <c r="K51" s="67" t="s">
        <v>731</v>
      </c>
      <c r="L51" s="66">
        <v>5</v>
      </c>
      <c r="M51" s="23"/>
      <c r="N51" s="163">
        <f>+N50</f>
        <v>337823</v>
      </c>
      <c r="O51" s="148"/>
      <c r="P51" s="17">
        <v>1</v>
      </c>
      <c r="Q51" s="17" t="s">
        <v>400</v>
      </c>
      <c r="R51" s="18">
        <v>9.37</v>
      </c>
      <c r="S51" s="19">
        <v>0.11666666666666667</v>
      </c>
      <c r="T51" s="189" t="s">
        <v>406</v>
      </c>
      <c r="U51" s="20">
        <f>4*0.6</f>
        <v>2.4</v>
      </c>
      <c r="V51" s="20"/>
      <c r="W51" s="182">
        <f t="shared" si="0"/>
        <v>337823</v>
      </c>
      <c r="X51" s="21">
        <f t="shared" si="4"/>
        <v>3.4931666666666663</v>
      </c>
      <c r="Y51" s="21">
        <f t="shared" si="5"/>
        <v>1180072.0428333331</v>
      </c>
      <c r="Z51" s="43">
        <f t="shared" si="6"/>
        <v>354021.6128499999</v>
      </c>
      <c r="AA51" s="22">
        <v>0.3</v>
      </c>
    </row>
    <row r="52" spans="1:27" s="15" customFormat="1" ht="12" thickBot="1">
      <c r="A52" s="374"/>
      <c r="B52" s="369"/>
      <c r="C52" s="371"/>
      <c r="D52" s="371"/>
      <c r="E52" s="371"/>
      <c r="F52" s="367"/>
      <c r="G52" s="362"/>
      <c r="H52" s="377"/>
      <c r="I52" s="355"/>
      <c r="J52" s="84" t="s">
        <v>164</v>
      </c>
      <c r="K52" s="36" t="s">
        <v>803</v>
      </c>
      <c r="L52" s="66">
        <v>6</v>
      </c>
      <c r="M52" s="23"/>
      <c r="N52" s="163">
        <f>+N51</f>
        <v>337823</v>
      </c>
      <c r="O52" s="148"/>
      <c r="P52" s="17">
        <v>1</v>
      </c>
      <c r="Q52" s="17" t="s">
        <v>401</v>
      </c>
      <c r="R52" s="105">
        <v>9.37</v>
      </c>
      <c r="S52" s="106">
        <v>0.11666666666666667</v>
      </c>
      <c r="T52" s="190"/>
      <c r="U52" s="108"/>
      <c r="V52" s="20"/>
      <c r="W52" s="182">
        <f t="shared" si="0"/>
        <v>337823</v>
      </c>
      <c r="X52" s="24">
        <f t="shared" si="4"/>
        <v>1.0931666666666666</v>
      </c>
      <c r="Y52" s="21">
        <f t="shared" si="5"/>
        <v>369296.8428333333</v>
      </c>
      <c r="Z52" s="21">
        <f t="shared" si="6"/>
        <v>184648.42141666665</v>
      </c>
      <c r="AA52" s="22">
        <v>0.5</v>
      </c>
    </row>
    <row r="53" spans="1:27" s="15" customFormat="1" ht="34.5" thickTop="1">
      <c r="A53" s="373" t="s">
        <v>738</v>
      </c>
      <c r="B53" s="368"/>
      <c r="C53" s="368" t="s">
        <v>806</v>
      </c>
      <c r="D53" s="368"/>
      <c r="E53" s="368" t="s">
        <v>737</v>
      </c>
      <c r="F53" s="359" t="s">
        <v>727</v>
      </c>
      <c r="G53" s="361" t="s">
        <v>51</v>
      </c>
      <c r="H53" s="376" t="s">
        <v>334</v>
      </c>
      <c r="I53" s="354">
        <v>5</v>
      </c>
      <c r="J53" s="68" t="s">
        <v>165</v>
      </c>
      <c r="K53" s="52" t="s">
        <v>744</v>
      </c>
      <c r="L53" s="68">
        <v>1</v>
      </c>
      <c r="M53" s="121" t="s">
        <v>81</v>
      </c>
      <c r="N53" s="162">
        <v>0</v>
      </c>
      <c r="O53" s="155" t="s">
        <v>333</v>
      </c>
      <c r="P53" s="31">
        <v>1</v>
      </c>
      <c r="Q53" s="31" t="s">
        <v>400</v>
      </c>
      <c r="R53" s="32"/>
      <c r="S53" s="33"/>
      <c r="T53" s="34"/>
      <c r="U53" s="35"/>
      <c r="V53" s="35"/>
      <c r="W53" s="181">
        <f t="shared" si="0"/>
        <v>0</v>
      </c>
      <c r="X53" s="13">
        <f t="shared" si="4"/>
        <v>0</v>
      </c>
      <c r="Y53" s="13">
        <f t="shared" si="5"/>
        <v>0</v>
      </c>
      <c r="Z53" s="13">
        <f t="shared" si="6"/>
        <v>0</v>
      </c>
      <c r="AA53" s="14">
        <v>1</v>
      </c>
    </row>
    <row r="54" spans="1:27" s="15" customFormat="1" ht="11.25">
      <c r="A54" s="374"/>
      <c r="B54" s="369"/>
      <c r="C54" s="371"/>
      <c r="D54" s="371"/>
      <c r="E54" s="371"/>
      <c r="F54" s="367"/>
      <c r="G54" s="362"/>
      <c r="H54" s="377"/>
      <c r="I54" s="355"/>
      <c r="J54" s="137" t="s">
        <v>166</v>
      </c>
      <c r="K54" s="67" t="s">
        <v>789</v>
      </c>
      <c r="L54" s="66">
        <v>4</v>
      </c>
      <c r="M54" s="23"/>
      <c r="N54" s="163"/>
      <c r="O54" s="148"/>
      <c r="P54" s="17">
        <v>1</v>
      </c>
      <c r="Q54" s="17" t="s">
        <v>400</v>
      </c>
      <c r="R54" s="18"/>
      <c r="S54" s="19"/>
      <c r="T54" s="16"/>
      <c r="U54" s="20"/>
      <c r="V54" s="20"/>
      <c r="W54" s="182">
        <f t="shared" si="0"/>
        <v>0</v>
      </c>
      <c r="X54" s="21">
        <f t="shared" si="4"/>
        <v>0</v>
      </c>
      <c r="Y54" s="21">
        <f t="shared" si="5"/>
        <v>0</v>
      </c>
      <c r="Z54" s="43">
        <f t="shared" si="6"/>
        <v>0</v>
      </c>
      <c r="AA54" s="22">
        <v>0</v>
      </c>
    </row>
    <row r="55" spans="1:27" s="15" customFormat="1" ht="33.75">
      <c r="A55" s="374"/>
      <c r="B55" s="369"/>
      <c r="C55" s="371"/>
      <c r="D55" s="371"/>
      <c r="E55" s="371"/>
      <c r="F55" s="367"/>
      <c r="G55" s="362"/>
      <c r="H55" s="377"/>
      <c r="I55" s="355"/>
      <c r="J55" s="137" t="s">
        <v>167</v>
      </c>
      <c r="K55" s="36" t="s">
        <v>804</v>
      </c>
      <c r="L55" s="66">
        <v>7</v>
      </c>
      <c r="M55" s="23"/>
      <c r="N55" s="163"/>
      <c r="O55" s="148"/>
      <c r="P55" s="17">
        <v>1</v>
      </c>
      <c r="Q55" s="17" t="s">
        <v>400</v>
      </c>
      <c r="R55" s="18"/>
      <c r="S55" s="19"/>
      <c r="T55" s="16"/>
      <c r="U55" s="20"/>
      <c r="V55" s="20"/>
      <c r="W55" s="182">
        <f t="shared" si="0"/>
        <v>0</v>
      </c>
      <c r="X55" s="24">
        <f t="shared" si="4"/>
        <v>0</v>
      </c>
      <c r="Y55" s="21">
        <f t="shared" si="5"/>
        <v>0</v>
      </c>
      <c r="Z55" s="21">
        <f t="shared" si="6"/>
        <v>0</v>
      </c>
      <c r="AA55" s="22">
        <v>0</v>
      </c>
    </row>
    <row r="56" spans="1:27" s="15" customFormat="1" ht="11.25">
      <c r="A56" s="374"/>
      <c r="B56" s="369"/>
      <c r="C56" s="371"/>
      <c r="D56" s="371"/>
      <c r="E56" s="371"/>
      <c r="F56" s="367"/>
      <c r="G56" s="362"/>
      <c r="H56" s="377"/>
      <c r="I56" s="355"/>
      <c r="J56" s="137" t="s">
        <v>168</v>
      </c>
      <c r="K56" s="67" t="s">
        <v>731</v>
      </c>
      <c r="L56" s="66">
        <v>3</v>
      </c>
      <c r="M56" s="23"/>
      <c r="N56" s="163"/>
      <c r="O56" s="148"/>
      <c r="P56" s="17">
        <v>1</v>
      </c>
      <c r="Q56" s="17" t="s">
        <v>400</v>
      </c>
      <c r="R56" s="18"/>
      <c r="S56" s="19"/>
      <c r="T56" s="16"/>
      <c r="U56" s="20"/>
      <c r="V56" s="20"/>
      <c r="W56" s="182">
        <f t="shared" si="0"/>
        <v>0</v>
      </c>
      <c r="X56" s="21">
        <f t="shared" si="4"/>
        <v>0</v>
      </c>
      <c r="Y56" s="24">
        <f t="shared" si="5"/>
        <v>0</v>
      </c>
      <c r="Z56" s="21">
        <f t="shared" si="6"/>
        <v>0</v>
      </c>
      <c r="AA56" s="22">
        <v>0</v>
      </c>
    </row>
    <row r="57" spans="1:27" s="15" customFormat="1" ht="33.75">
      <c r="A57" s="374"/>
      <c r="B57" s="369"/>
      <c r="C57" s="371"/>
      <c r="D57" s="371"/>
      <c r="E57" s="371"/>
      <c r="F57" s="367"/>
      <c r="G57" s="362"/>
      <c r="H57" s="377"/>
      <c r="I57" s="355"/>
      <c r="J57" s="137" t="s">
        <v>169</v>
      </c>
      <c r="K57" s="67" t="s">
        <v>805</v>
      </c>
      <c r="L57" s="66">
        <v>5</v>
      </c>
      <c r="M57" s="23"/>
      <c r="N57" s="163"/>
      <c r="O57" s="148"/>
      <c r="P57" s="17">
        <v>1</v>
      </c>
      <c r="Q57" s="17" t="s">
        <v>400</v>
      </c>
      <c r="R57" s="18"/>
      <c r="S57" s="19"/>
      <c r="T57" s="16"/>
      <c r="U57" s="20"/>
      <c r="V57" s="20"/>
      <c r="W57" s="182">
        <f t="shared" si="0"/>
        <v>0</v>
      </c>
      <c r="X57" s="21">
        <f t="shared" si="4"/>
        <v>0</v>
      </c>
      <c r="Y57" s="24">
        <f t="shared" si="5"/>
        <v>0</v>
      </c>
      <c r="Z57" s="24">
        <f t="shared" si="6"/>
        <v>0</v>
      </c>
      <c r="AA57" s="22">
        <v>0</v>
      </c>
    </row>
    <row r="58" spans="1:27" s="15" customFormat="1" ht="22.5">
      <c r="A58" s="381"/>
      <c r="B58" s="382"/>
      <c r="C58" s="383"/>
      <c r="D58" s="383"/>
      <c r="E58" s="383"/>
      <c r="F58" s="367"/>
      <c r="G58" s="384"/>
      <c r="H58" s="385"/>
      <c r="I58" s="355"/>
      <c r="J58" s="137" t="s">
        <v>170</v>
      </c>
      <c r="K58" s="82" t="s">
        <v>809</v>
      </c>
      <c r="L58" s="103">
        <v>10</v>
      </c>
      <c r="M58" s="111"/>
      <c r="N58" s="164"/>
      <c r="O58" s="149"/>
      <c r="P58" s="104">
        <v>1</v>
      </c>
      <c r="Q58" s="104" t="s">
        <v>400</v>
      </c>
      <c r="R58" s="105"/>
      <c r="S58" s="106"/>
      <c r="T58" s="107"/>
      <c r="U58" s="108"/>
      <c r="V58" s="108"/>
      <c r="W58" s="183">
        <f t="shared" si="0"/>
        <v>0</v>
      </c>
      <c r="X58" s="109">
        <f t="shared" si="4"/>
        <v>0</v>
      </c>
      <c r="Y58" s="109">
        <f t="shared" si="5"/>
        <v>0</v>
      </c>
      <c r="Z58" s="109">
        <f t="shared" si="6"/>
        <v>0</v>
      </c>
      <c r="AA58" s="110">
        <v>0</v>
      </c>
    </row>
    <row r="59" spans="1:27" s="15" customFormat="1" ht="12" thickBot="1">
      <c r="A59" s="375"/>
      <c r="B59" s="370"/>
      <c r="C59" s="372"/>
      <c r="D59" s="372"/>
      <c r="E59" s="372"/>
      <c r="F59" s="360"/>
      <c r="G59" s="363"/>
      <c r="H59" s="386"/>
      <c r="I59" s="356"/>
      <c r="J59" s="84" t="s">
        <v>171</v>
      </c>
      <c r="K59" s="53" t="s">
        <v>815</v>
      </c>
      <c r="L59" s="78">
        <v>10</v>
      </c>
      <c r="M59" s="65"/>
      <c r="N59" s="165"/>
      <c r="O59" s="150"/>
      <c r="P59" s="65">
        <v>1</v>
      </c>
      <c r="Q59" s="50" t="s">
        <v>400</v>
      </c>
      <c r="R59" s="25"/>
      <c r="S59" s="26"/>
      <c r="T59" s="27"/>
      <c r="U59" s="28"/>
      <c r="V59" s="28"/>
      <c r="W59" s="184">
        <f t="shared" si="0"/>
        <v>0</v>
      </c>
      <c r="X59" s="51">
        <f t="shared" si="4"/>
        <v>0</v>
      </c>
      <c r="Y59" s="29">
        <f t="shared" si="5"/>
        <v>0</v>
      </c>
      <c r="Z59" s="29">
        <f t="shared" si="6"/>
        <v>0</v>
      </c>
      <c r="AA59" s="30">
        <v>0</v>
      </c>
    </row>
    <row r="60" spans="1:27" s="15" customFormat="1" ht="45.75" thickTop="1">
      <c r="A60" s="373" t="s">
        <v>738</v>
      </c>
      <c r="B60" s="368"/>
      <c r="C60" s="368" t="s">
        <v>810</v>
      </c>
      <c r="D60" s="368"/>
      <c r="E60" s="368" t="s">
        <v>737</v>
      </c>
      <c r="F60" s="359" t="s">
        <v>727</v>
      </c>
      <c r="G60" s="361" t="s">
        <v>52</v>
      </c>
      <c r="H60" s="310" t="s">
        <v>811</v>
      </c>
      <c r="I60" s="354">
        <v>5</v>
      </c>
      <c r="J60" s="68" t="s">
        <v>172</v>
      </c>
      <c r="K60" s="52" t="s">
        <v>812</v>
      </c>
      <c r="L60" s="68">
        <v>4</v>
      </c>
      <c r="M60" s="121" t="s">
        <v>82</v>
      </c>
      <c r="N60" s="162">
        <v>0</v>
      </c>
      <c r="O60" s="155" t="s">
        <v>333</v>
      </c>
      <c r="P60" s="31">
        <v>1</v>
      </c>
      <c r="Q60" s="31" t="s">
        <v>400</v>
      </c>
      <c r="R60" s="32"/>
      <c r="S60" s="33"/>
      <c r="T60" s="34"/>
      <c r="U60" s="35"/>
      <c r="V60" s="35"/>
      <c r="W60" s="181">
        <f t="shared" si="0"/>
        <v>0</v>
      </c>
      <c r="X60" s="13">
        <f t="shared" si="4"/>
        <v>0</v>
      </c>
      <c r="Y60" s="13">
        <f t="shared" si="5"/>
        <v>0</v>
      </c>
      <c r="Z60" s="13">
        <f t="shared" si="6"/>
        <v>0</v>
      </c>
      <c r="AA60" s="14">
        <v>1</v>
      </c>
    </row>
    <row r="61" spans="1:27" s="15" customFormat="1" ht="11.25">
      <c r="A61" s="374"/>
      <c r="B61" s="369"/>
      <c r="C61" s="371"/>
      <c r="D61" s="371"/>
      <c r="E61" s="371"/>
      <c r="F61" s="367"/>
      <c r="G61" s="362"/>
      <c r="H61" s="357"/>
      <c r="I61" s="355"/>
      <c r="J61" s="137" t="s">
        <v>173</v>
      </c>
      <c r="K61" s="67" t="s">
        <v>813</v>
      </c>
      <c r="L61" s="66">
        <v>4</v>
      </c>
      <c r="M61" s="23"/>
      <c r="N61" s="163"/>
      <c r="O61" s="148"/>
      <c r="P61" s="17">
        <v>1</v>
      </c>
      <c r="Q61" s="17" t="s">
        <v>400</v>
      </c>
      <c r="R61" s="18"/>
      <c r="S61" s="19"/>
      <c r="T61" s="16"/>
      <c r="U61" s="20"/>
      <c r="V61" s="20"/>
      <c r="W61" s="182">
        <f t="shared" si="0"/>
        <v>0</v>
      </c>
      <c r="X61" s="21">
        <f t="shared" si="4"/>
        <v>0</v>
      </c>
      <c r="Y61" s="21">
        <f t="shared" si="5"/>
        <v>0</v>
      </c>
      <c r="Z61" s="43">
        <f t="shared" si="6"/>
        <v>0</v>
      </c>
      <c r="AA61" s="22">
        <v>0</v>
      </c>
    </row>
    <row r="62" spans="1:27" s="15" customFormat="1" ht="11.25">
      <c r="A62" s="374"/>
      <c r="B62" s="369"/>
      <c r="C62" s="371"/>
      <c r="D62" s="371"/>
      <c r="E62" s="371"/>
      <c r="F62" s="367"/>
      <c r="G62" s="362"/>
      <c r="H62" s="357"/>
      <c r="I62" s="355"/>
      <c r="J62" s="137" t="s">
        <v>174</v>
      </c>
      <c r="K62" s="36" t="s">
        <v>814</v>
      </c>
      <c r="L62" s="66">
        <v>5</v>
      </c>
      <c r="M62" s="23"/>
      <c r="N62" s="163"/>
      <c r="O62" s="148"/>
      <c r="P62" s="17">
        <v>1</v>
      </c>
      <c r="Q62" s="17" t="s">
        <v>400</v>
      </c>
      <c r="R62" s="18"/>
      <c r="S62" s="19"/>
      <c r="T62" s="16"/>
      <c r="U62" s="20"/>
      <c r="V62" s="20"/>
      <c r="W62" s="182">
        <f t="shared" si="0"/>
        <v>0</v>
      </c>
      <c r="X62" s="24">
        <f t="shared" si="4"/>
        <v>0</v>
      </c>
      <c r="Y62" s="21">
        <f t="shared" si="5"/>
        <v>0</v>
      </c>
      <c r="Z62" s="21">
        <f t="shared" si="6"/>
        <v>0</v>
      </c>
      <c r="AA62" s="22">
        <v>0</v>
      </c>
    </row>
    <row r="63" spans="1:27" s="15" customFormat="1" ht="12" thickBot="1">
      <c r="A63" s="374"/>
      <c r="B63" s="369"/>
      <c r="C63" s="371"/>
      <c r="D63" s="371"/>
      <c r="E63" s="371"/>
      <c r="F63" s="367"/>
      <c r="G63" s="362"/>
      <c r="H63" s="357"/>
      <c r="I63" s="355"/>
      <c r="J63" s="84" t="s">
        <v>175</v>
      </c>
      <c r="K63" s="36" t="s">
        <v>815</v>
      </c>
      <c r="L63" s="66">
        <v>10</v>
      </c>
      <c r="M63" s="23"/>
      <c r="N63" s="163"/>
      <c r="O63" s="148"/>
      <c r="P63" s="17">
        <v>1</v>
      </c>
      <c r="Q63" s="17" t="s">
        <v>400</v>
      </c>
      <c r="R63" s="18"/>
      <c r="S63" s="19"/>
      <c r="T63" s="16"/>
      <c r="U63" s="20"/>
      <c r="V63" s="20"/>
      <c r="W63" s="182">
        <f t="shared" si="0"/>
        <v>0</v>
      </c>
      <c r="X63" s="21">
        <f t="shared" si="4"/>
        <v>0</v>
      </c>
      <c r="Y63" s="24">
        <f t="shared" si="5"/>
        <v>0</v>
      </c>
      <c r="Z63" s="21">
        <f t="shared" si="6"/>
        <v>0</v>
      </c>
      <c r="AA63" s="22">
        <v>0</v>
      </c>
    </row>
    <row r="64" spans="1:27" s="15" customFormat="1" ht="68.25" thickTop="1">
      <c r="A64" s="373" t="s">
        <v>738</v>
      </c>
      <c r="B64" s="368"/>
      <c r="C64" s="368" t="s">
        <v>726</v>
      </c>
      <c r="D64" s="368"/>
      <c r="E64" s="368" t="s">
        <v>737</v>
      </c>
      <c r="F64" s="359" t="s">
        <v>727</v>
      </c>
      <c r="G64" s="361" t="s">
        <v>53</v>
      </c>
      <c r="H64" s="310" t="s">
        <v>816</v>
      </c>
      <c r="I64" s="354">
        <v>3</v>
      </c>
      <c r="J64" s="68" t="s">
        <v>176</v>
      </c>
      <c r="K64" s="52" t="s">
        <v>730</v>
      </c>
      <c r="L64" s="68">
        <v>1</v>
      </c>
      <c r="M64" s="123" t="s">
        <v>83</v>
      </c>
      <c r="N64" s="168">
        <v>0</v>
      </c>
      <c r="O64" s="155" t="s">
        <v>335</v>
      </c>
      <c r="P64" s="31">
        <v>1</v>
      </c>
      <c r="Q64" s="31" t="s">
        <v>400</v>
      </c>
      <c r="R64" s="32">
        <v>9.37</v>
      </c>
      <c r="S64" s="33">
        <v>0.16666666666666666</v>
      </c>
      <c r="T64" s="34"/>
      <c r="U64" s="35"/>
      <c r="V64" s="35"/>
      <c r="W64" s="181">
        <f t="shared" si="0"/>
        <v>0</v>
      </c>
      <c r="X64" s="13">
        <f t="shared" si="4"/>
        <v>1.5616666666666665</v>
      </c>
      <c r="Y64" s="13">
        <f t="shared" si="5"/>
        <v>0</v>
      </c>
      <c r="Z64" s="13">
        <f t="shared" si="6"/>
        <v>0</v>
      </c>
      <c r="AA64" s="14">
        <v>0.3</v>
      </c>
    </row>
    <row r="65" spans="1:27" s="15" customFormat="1" ht="12" thickBot="1">
      <c r="A65" s="374"/>
      <c r="B65" s="369"/>
      <c r="C65" s="371"/>
      <c r="D65" s="371"/>
      <c r="E65" s="371"/>
      <c r="F65" s="367"/>
      <c r="G65" s="362"/>
      <c r="H65" s="357"/>
      <c r="I65" s="355"/>
      <c r="J65" s="84" t="s">
        <v>177</v>
      </c>
      <c r="K65" s="67" t="s">
        <v>817</v>
      </c>
      <c r="L65" s="66">
        <v>10</v>
      </c>
      <c r="M65" s="23"/>
      <c r="N65" s="163">
        <f>+N64</f>
        <v>0</v>
      </c>
      <c r="O65" s="148"/>
      <c r="P65" s="17">
        <v>1</v>
      </c>
      <c r="Q65" s="17" t="s">
        <v>400</v>
      </c>
      <c r="R65" s="18">
        <v>9.37</v>
      </c>
      <c r="S65" s="19">
        <v>0.16666666666666666</v>
      </c>
      <c r="T65" s="16"/>
      <c r="U65" s="20"/>
      <c r="V65" s="20"/>
      <c r="W65" s="182">
        <f t="shared" si="0"/>
        <v>0</v>
      </c>
      <c r="X65" s="21">
        <f t="shared" si="4"/>
        <v>1.5616666666666665</v>
      </c>
      <c r="Y65" s="21">
        <f t="shared" si="5"/>
        <v>0</v>
      </c>
      <c r="Z65" s="43">
        <f t="shared" si="6"/>
        <v>0</v>
      </c>
      <c r="AA65" s="22">
        <v>0.3</v>
      </c>
    </row>
    <row r="66" spans="1:27" s="15" customFormat="1" ht="34.5" thickTop="1">
      <c r="A66" s="373" t="s">
        <v>738</v>
      </c>
      <c r="B66" s="368"/>
      <c r="C66" s="368" t="s">
        <v>818</v>
      </c>
      <c r="D66" s="368"/>
      <c r="E66" s="368" t="s">
        <v>737</v>
      </c>
      <c r="F66" s="359" t="s">
        <v>727</v>
      </c>
      <c r="G66" s="361" t="s">
        <v>121</v>
      </c>
      <c r="H66" s="310" t="s">
        <v>821</v>
      </c>
      <c r="I66" s="354">
        <v>9</v>
      </c>
      <c r="J66" s="68" t="s">
        <v>178</v>
      </c>
      <c r="K66" s="52" t="s">
        <v>819</v>
      </c>
      <c r="L66" s="68">
        <v>4</v>
      </c>
      <c r="M66" s="123" t="s">
        <v>84</v>
      </c>
      <c r="N66" s="162">
        <v>2</v>
      </c>
      <c r="O66" s="147"/>
      <c r="P66" s="31">
        <v>1</v>
      </c>
      <c r="Q66" s="31" t="s">
        <v>400</v>
      </c>
      <c r="R66" s="32"/>
      <c r="S66" s="33"/>
      <c r="T66" s="34"/>
      <c r="U66" s="35"/>
      <c r="V66" s="35"/>
      <c r="W66" s="181">
        <f t="shared" si="0"/>
        <v>2</v>
      </c>
      <c r="X66" s="13">
        <f t="shared" si="4"/>
        <v>0</v>
      </c>
      <c r="Y66" s="13">
        <f t="shared" si="5"/>
        <v>0</v>
      </c>
      <c r="Z66" s="13">
        <f t="shared" si="6"/>
        <v>0</v>
      </c>
      <c r="AA66" s="14">
        <v>1</v>
      </c>
    </row>
    <row r="67" spans="1:27" s="15" customFormat="1" ht="11.25">
      <c r="A67" s="374"/>
      <c r="B67" s="369"/>
      <c r="C67" s="371"/>
      <c r="D67" s="371"/>
      <c r="E67" s="371"/>
      <c r="F67" s="367"/>
      <c r="G67" s="362"/>
      <c r="H67" s="357"/>
      <c r="I67" s="355"/>
      <c r="J67" s="137" t="s">
        <v>179</v>
      </c>
      <c r="K67" s="67" t="s">
        <v>813</v>
      </c>
      <c r="L67" s="66">
        <v>4</v>
      </c>
      <c r="M67" s="23"/>
      <c r="N67" s="163"/>
      <c r="O67" s="148"/>
      <c r="P67" s="17">
        <v>1</v>
      </c>
      <c r="Q67" s="17" t="s">
        <v>400</v>
      </c>
      <c r="R67" s="18"/>
      <c r="S67" s="19"/>
      <c r="T67" s="16"/>
      <c r="U67" s="20"/>
      <c r="V67" s="20"/>
      <c r="W67" s="182">
        <f t="shared" si="0"/>
        <v>0</v>
      </c>
      <c r="X67" s="21">
        <f t="shared" si="4"/>
        <v>0</v>
      </c>
      <c r="Y67" s="21">
        <f t="shared" si="5"/>
        <v>0</v>
      </c>
      <c r="Z67" s="43">
        <f t="shared" si="6"/>
        <v>0</v>
      </c>
      <c r="AA67" s="22">
        <v>0</v>
      </c>
    </row>
    <row r="68" spans="1:27" s="15" customFormat="1" ht="23.25" thickBot="1">
      <c r="A68" s="374"/>
      <c r="B68" s="369"/>
      <c r="C68" s="371"/>
      <c r="D68" s="371"/>
      <c r="E68" s="371"/>
      <c r="F68" s="367"/>
      <c r="G68" s="362"/>
      <c r="H68" s="357"/>
      <c r="I68" s="355"/>
      <c r="J68" s="84" t="s">
        <v>180</v>
      </c>
      <c r="K68" s="36" t="s">
        <v>820</v>
      </c>
      <c r="L68" s="66">
        <v>10</v>
      </c>
      <c r="M68" s="23"/>
      <c r="N68" s="163"/>
      <c r="O68" s="148"/>
      <c r="P68" s="17">
        <v>1</v>
      </c>
      <c r="Q68" s="17" t="s">
        <v>400</v>
      </c>
      <c r="R68" s="18"/>
      <c r="S68" s="19"/>
      <c r="T68" s="16"/>
      <c r="U68" s="20"/>
      <c r="V68" s="20"/>
      <c r="W68" s="182">
        <f t="shared" si="0"/>
        <v>0</v>
      </c>
      <c r="X68" s="24">
        <f t="shared" si="4"/>
        <v>0</v>
      </c>
      <c r="Y68" s="21">
        <f t="shared" si="5"/>
        <v>0</v>
      </c>
      <c r="Z68" s="21">
        <f t="shared" si="6"/>
        <v>0</v>
      </c>
      <c r="AA68" s="22">
        <v>0</v>
      </c>
    </row>
    <row r="69" spans="1:27" s="15" customFormat="1" ht="57" thickTop="1">
      <c r="A69" s="373" t="s">
        <v>738</v>
      </c>
      <c r="B69" s="368" t="s">
        <v>830</v>
      </c>
      <c r="C69" s="368" t="s">
        <v>900</v>
      </c>
      <c r="D69" s="368"/>
      <c r="E69" s="368" t="s">
        <v>737</v>
      </c>
      <c r="F69" s="359" t="s">
        <v>727</v>
      </c>
      <c r="G69" s="361" t="s">
        <v>54</v>
      </c>
      <c r="H69" s="310" t="s">
        <v>822</v>
      </c>
      <c r="I69" s="354">
        <v>6</v>
      </c>
      <c r="J69" s="68" t="s">
        <v>181</v>
      </c>
      <c r="K69" s="52" t="s">
        <v>730</v>
      </c>
      <c r="L69" s="68">
        <v>1</v>
      </c>
      <c r="M69" s="123" t="s">
        <v>85</v>
      </c>
      <c r="N69" s="168">
        <v>0</v>
      </c>
      <c r="O69" s="155" t="s">
        <v>336</v>
      </c>
      <c r="P69" s="31">
        <v>1</v>
      </c>
      <c r="Q69" s="31" t="s">
        <v>400</v>
      </c>
      <c r="R69" s="32"/>
      <c r="S69" s="33"/>
      <c r="T69" s="34"/>
      <c r="U69" s="35"/>
      <c r="V69" s="35"/>
      <c r="W69" s="181">
        <f t="shared" si="0"/>
        <v>0</v>
      </c>
      <c r="X69" s="13">
        <f t="shared" si="4"/>
        <v>0</v>
      </c>
      <c r="Y69" s="13">
        <f t="shared" si="5"/>
        <v>0</v>
      </c>
      <c r="Z69" s="13">
        <f t="shared" si="6"/>
        <v>0</v>
      </c>
      <c r="AA69" s="14">
        <v>0</v>
      </c>
    </row>
    <row r="70" spans="1:27" s="15" customFormat="1" ht="11.25">
      <c r="A70" s="378"/>
      <c r="B70" s="379"/>
      <c r="C70" s="379"/>
      <c r="D70" s="379"/>
      <c r="E70" s="379"/>
      <c r="F70" s="367"/>
      <c r="G70" s="380"/>
      <c r="H70" s="320"/>
      <c r="I70" s="355"/>
      <c r="J70" s="137" t="s">
        <v>182</v>
      </c>
      <c r="K70" s="54" t="s">
        <v>731</v>
      </c>
      <c r="L70" s="112">
        <v>3</v>
      </c>
      <c r="M70" s="113"/>
      <c r="N70" s="169"/>
      <c r="O70" s="153"/>
      <c r="P70" s="114">
        <v>1</v>
      </c>
      <c r="Q70" s="114" t="s">
        <v>400</v>
      </c>
      <c r="R70" s="115"/>
      <c r="S70" s="116"/>
      <c r="T70" s="117"/>
      <c r="U70" s="118"/>
      <c r="V70" s="118"/>
      <c r="W70" s="186">
        <f t="shared" si="0"/>
        <v>0</v>
      </c>
      <c r="X70" s="24">
        <f t="shared" si="4"/>
        <v>0</v>
      </c>
      <c r="Y70" s="24">
        <f t="shared" si="5"/>
        <v>0</v>
      </c>
      <c r="Z70" s="109">
        <f t="shared" si="6"/>
        <v>0</v>
      </c>
      <c r="AA70" s="119">
        <v>0</v>
      </c>
    </row>
    <row r="71" spans="1:27" s="15" customFormat="1" ht="22.5">
      <c r="A71" s="374"/>
      <c r="B71" s="369"/>
      <c r="C71" s="371"/>
      <c r="D71" s="371"/>
      <c r="E71" s="371"/>
      <c r="F71" s="367"/>
      <c r="G71" s="362"/>
      <c r="H71" s="357"/>
      <c r="I71" s="355"/>
      <c r="J71" s="137" t="s">
        <v>183</v>
      </c>
      <c r="K71" s="67" t="s">
        <v>823</v>
      </c>
      <c r="L71" s="66">
        <v>10</v>
      </c>
      <c r="M71" s="23"/>
      <c r="N71" s="163"/>
      <c r="O71" s="148"/>
      <c r="P71" s="17">
        <v>1</v>
      </c>
      <c r="Q71" s="17" t="s">
        <v>400</v>
      </c>
      <c r="R71" s="18"/>
      <c r="S71" s="19"/>
      <c r="T71" s="16"/>
      <c r="U71" s="20"/>
      <c r="V71" s="20"/>
      <c r="W71" s="182">
        <f t="shared" si="0"/>
        <v>0</v>
      </c>
      <c r="X71" s="21">
        <f t="shared" si="4"/>
        <v>0</v>
      </c>
      <c r="Y71" s="21">
        <f t="shared" si="5"/>
        <v>0</v>
      </c>
      <c r="Z71" s="43">
        <f t="shared" si="6"/>
        <v>0</v>
      </c>
      <c r="AA71" s="22">
        <v>0</v>
      </c>
    </row>
    <row r="72" spans="1:27" s="15" customFormat="1" ht="22.5">
      <c r="A72" s="374"/>
      <c r="B72" s="369"/>
      <c r="C72" s="371"/>
      <c r="D72" s="371"/>
      <c r="E72" s="371"/>
      <c r="F72" s="367"/>
      <c r="G72" s="362"/>
      <c r="H72" s="357"/>
      <c r="I72" s="355"/>
      <c r="J72" s="137" t="s">
        <v>184</v>
      </c>
      <c r="K72" s="36" t="s">
        <v>824</v>
      </c>
      <c r="L72" s="66">
        <v>4</v>
      </c>
      <c r="M72" s="23"/>
      <c r="N72" s="163"/>
      <c r="O72" s="148"/>
      <c r="P72" s="17">
        <v>1</v>
      </c>
      <c r="Q72" s="17" t="s">
        <v>400</v>
      </c>
      <c r="R72" s="18"/>
      <c r="S72" s="19"/>
      <c r="T72" s="16"/>
      <c r="U72" s="20"/>
      <c r="V72" s="20"/>
      <c r="W72" s="182">
        <f t="shared" si="0"/>
        <v>0</v>
      </c>
      <c r="X72" s="24">
        <f t="shared" si="4"/>
        <v>0</v>
      </c>
      <c r="Y72" s="21">
        <f t="shared" si="5"/>
        <v>0</v>
      </c>
      <c r="Z72" s="21">
        <f t="shared" si="6"/>
        <v>0</v>
      </c>
      <c r="AA72" s="22">
        <v>0</v>
      </c>
    </row>
    <row r="73" spans="1:27" s="15" customFormat="1" ht="12" thickBot="1">
      <c r="A73" s="374"/>
      <c r="B73" s="369"/>
      <c r="C73" s="371"/>
      <c r="D73" s="371"/>
      <c r="E73" s="371"/>
      <c r="F73" s="367"/>
      <c r="G73" s="362"/>
      <c r="H73" s="357"/>
      <c r="I73" s="355"/>
      <c r="J73" s="84" t="s">
        <v>185</v>
      </c>
      <c r="K73" s="36" t="s">
        <v>825</v>
      </c>
      <c r="L73" s="66">
        <v>5</v>
      </c>
      <c r="M73" s="23"/>
      <c r="N73" s="163"/>
      <c r="O73" s="148"/>
      <c r="P73" s="17">
        <v>1</v>
      </c>
      <c r="Q73" s="17" t="s">
        <v>400</v>
      </c>
      <c r="R73" s="18"/>
      <c r="S73" s="19"/>
      <c r="T73" s="16"/>
      <c r="U73" s="20"/>
      <c r="V73" s="20"/>
      <c r="W73" s="182">
        <f t="shared" si="0"/>
        <v>0</v>
      </c>
      <c r="X73" s="21">
        <f t="shared" si="4"/>
        <v>0</v>
      </c>
      <c r="Y73" s="24">
        <f t="shared" si="5"/>
        <v>0</v>
      </c>
      <c r="Z73" s="21">
        <f t="shared" si="6"/>
        <v>0</v>
      </c>
      <c r="AA73" s="22">
        <v>0</v>
      </c>
    </row>
    <row r="74" spans="1:27" s="15" customFormat="1" ht="23.25" thickTop="1">
      <c r="A74" s="373" t="s">
        <v>738</v>
      </c>
      <c r="B74" s="368" t="s">
        <v>830</v>
      </c>
      <c r="C74" s="368" t="s">
        <v>901</v>
      </c>
      <c r="D74" s="368"/>
      <c r="E74" s="368" t="s">
        <v>737</v>
      </c>
      <c r="F74" s="359" t="s">
        <v>727</v>
      </c>
      <c r="G74" s="361" t="s">
        <v>122</v>
      </c>
      <c r="H74" s="310" t="s">
        <v>829</v>
      </c>
      <c r="I74" s="354">
        <v>9</v>
      </c>
      <c r="J74" s="68" t="s">
        <v>186</v>
      </c>
      <c r="K74" s="52" t="s">
        <v>826</v>
      </c>
      <c r="L74" s="68">
        <v>1</v>
      </c>
      <c r="M74" s="123" t="s">
        <v>86</v>
      </c>
      <c r="N74" s="162">
        <v>3497</v>
      </c>
      <c r="O74" s="147"/>
      <c r="P74" s="31">
        <v>1</v>
      </c>
      <c r="Q74" s="31" t="s">
        <v>400</v>
      </c>
      <c r="R74" s="32"/>
      <c r="S74" s="33"/>
      <c r="T74" s="34"/>
      <c r="U74" s="35"/>
      <c r="V74" s="35"/>
      <c r="W74" s="181">
        <f t="shared" si="0"/>
        <v>3497</v>
      </c>
      <c r="X74" s="13">
        <f t="shared" si="4"/>
        <v>0</v>
      </c>
      <c r="Y74" s="13">
        <f t="shared" si="5"/>
        <v>0</v>
      </c>
      <c r="Z74" s="13">
        <f t="shared" si="6"/>
        <v>0</v>
      </c>
      <c r="AA74" s="14">
        <v>0</v>
      </c>
    </row>
    <row r="75" spans="1:27" s="15" customFormat="1" ht="11.25">
      <c r="A75" s="374"/>
      <c r="B75" s="369"/>
      <c r="C75" s="371"/>
      <c r="D75" s="371"/>
      <c r="E75" s="371"/>
      <c r="F75" s="367"/>
      <c r="G75" s="362"/>
      <c r="H75" s="357"/>
      <c r="I75" s="355"/>
      <c r="J75" s="137" t="s">
        <v>187</v>
      </c>
      <c r="K75" s="67" t="s">
        <v>729</v>
      </c>
      <c r="L75" s="66">
        <v>1</v>
      </c>
      <c r="M75" s="23"/>
      <c r="N75" s="163"/>
      <c r="O75" s="148"/>
      <c r="P75" s="17">
        <v>1</v>
      </c>
      <c r="Q75" s="17" t="s">
        <v>400</v>
      </c>
      <c r="R75" s="18"/>
      <c r="S75" s="19"/>
      <c r="T75" s="16"/>
      <c r="U75" s="20"/>
      <c r="V75" s="20"/>
      <c r="W75" s="182">
        <f t="shared" si="0"/>
        <v>0</v>
      </c>
      <c r="X75" s="21">
        <f t="shared" si="4"/>
        <v>0</v>
      </c>
      <c r="Y75" s="21">
        <f t="shared" si="5"/>
        <v>0</v>
      </c>
      <c r="Z75" s="43">
        <f t="shared" si="6"/>
        <v>0</v>
      </c>
      <c r="AA75" s="22">
        <v>0</v>
      </c>
    </row>
    <row r="76" spans="1:27" s="15" customFormat="1" ht="30" customHeight="1">
      <c r="A76" s="374"/>
      <c r="B76" s="369"/>
      <c r="C76" s="371"/>
      <c r="D76" s="371"/>
      <c r="E76" s="371"/>
      <c r="F76" s="367"/>
      <c r="G76" s="362"/>
      <c r="H76" s="357"/>
      <c r="I76" s="355"/>
      <c r="J76" s="137" t="s">
        <v>188</v>
      </c>
      <c r="K76" s="36" t="s">
        <v>827</v>
      </c>
      <c r="L76" s="66">
        <v>5</v>
      </c>
      <c r="M76" s="23"/>
      <c r="N76" s="163"/>
      <c r="O76" s="148"/>
      <c r="P76" s="17">
        <v>1</v>
      </c>
      <c r="Q76" s="17" t="s">
        <v>400</v>
      </c>
      <c r="R76" s="18"/>
      <c r="S76" s="19"/>
      <c r="T76" s="16"/>
      <c r="U76" s="20"/>
      <c r="V76" s="20"/>
      <c r="W76" s="182">
        <f t="shared" si="0"/>
        <v>0</v>
      </c>
      <c r="X76" s="24">
        <f t="shared" si="4"/>
        <v>0</v>
      </c>
      <c r="Y76" s="21">
        <f t="shared" si="5"/>
        <v>0</v>
      </c>
      <c r="Z76" s="43">
        <f t="shared" si="6"/>
        <v>0</v>
      </c>
      <c r="AA76" s="22">
        <v>0</v>
      </c>
    </row>
    <row r="77" spans="1:27" s="15" customFormat="1" ht="11.25">
      <c r="A77" s="374"/>
      <c r="B77" s="369"/>
      <c r="C77" s="371"/>
      <c r="D77" s="371"/>
      <c r="E77" s="371"/>
      <c r="F77" s="367"/>
      <c r="G77" s="362"/>
      <c r="H77" s="357"/>
      <c r="I77" s="355"/>
      <c r="J77" s="137" t="s">
        <v>189</v>
      </c>
      <c r="K77" s="36" t="s">
        <v>831</v>
      </c>
      <c r="L77" s="66">
        <v>6</v>
      </c>
      <c r="M77" s="23"/>
      <c r="N77" s="163"/>
      <c r="O77" s="148"/>
      <c r="P77" s="17">
        <v>1</v>
      </c>
      <c r="Q77" s="17" t="s">
        <v>400</v>
      </c>
      <c r="R77" s="18"/>
      <c r="S77" s="19"/>
      <c r="T77" s="16"/>
      <c r="U77" s="20"/>
      <c r="V77" s="20"/>
      <c r="W77" s="182">
        <f t="shared" si="0"/>
        <v>0</v>
      </c>
      <c r="X77" s="24">
        <f t="shared" si="4"/>
        <v>0</v>
      </c>
      <c r="Y77" s="21">
        <f t="shared" si="5"/>
        <v>0</v>
      </c>
      <c r="Z77" s="43">
        <f t="shared" si="6"/>
        <v>0</v>
      </c>
      <c r="AA77" s="22">
        <v>0</v>
      </c>
    </row>
    <row r="78" spans="1:27" s="15" customFormat="1" ht="23.25" thickBot="1">
      <c r="A78" s="374"/>
      <c r="B78" s="369"/>
      <c r="C78" s="371"/>
      <c r="D78" s="371"/>
      <c r="E78" s="371"/>
      <c r="F78" s="367"/>
      <c r="G78" s="362"/>
      <c r="H78" s="357"/>
      <c r="I78" s="355"/>
      <c r="J78" s="84" t="s">
        <v>190</v>
      </c>
      <c r="K78" s="36" t="s">
        <v>828</v>
      </c>
      <c r="L78" s="66">
        <v>6</v>
      </c>
      <c r="M78" s="23"/>
      <c r="N78" s="163"/>
      <c r="O78" s="148"/>
      <c r="P78" s="17">
        <v>1</v>
      </c>
      <c r="Q78" s="17" t="s">
        <v>400</v>
      </c>
      <c r="R78" s="18"/>
      <c r="S78" s="19"/>
      <c r="T78" s="16"/>
      <c r="U78" s="20"/>
      <c r="V78" s="20"/>
      <c r="W78" s="182">
        <f t="shared" si="0"/>
        <v>0</v>
      </c>
      <c r="X78" s="24">
        <f t="shared" si="4"/>
        <v>0</v>
      </c>
      <c r="Y78" s="21">
        <f t="shared" si="5"/>
        <v>0</v>
      </c>
      <c r="Z78" s="21">
        <f t="shared" si="6"/>
        <v>0</v>
      </c>
      <c r="AA78" s="22">
        <v>0</v>
      </c>
    </row>
    <row r="79" spans="1:27" s="15" customFormat="1" ht="45.75" thickTop="1">
      <c r="A79" s="373" t="s">
        <v>738</v>
      </c>
      <c r="B79" s="368" t="s">
        <v>832</v>
      </c>
      <c r="C79" s="368" t="s">
        <v>836</v>
      </c>
      <c r="D79" s="368"/>
      <c r="E79" s="368" t="s">
        <v>737</v>
      </c>
      <c r="F79" s="359" t="s">
        <v>727</v>
      </c>
      <c r="G79" s="361" t="s">
        <v>129</v>
      </c>
      <c r="H79" s="310" t="s">
        <v>835</v>
      </c>
      <c r="I79" s="354">
        <v>12</v>
      </c>
      <c r="J79" s="68" t="s">
        <v>191</v>
      </c>
      <c r="K79" s="52" t="s">
        <v>730</v>
      </c>
      <c r="L79" s="68">
        <v>1</v>
      </c>
      <c r="M79" s="121" t="s">
        <v>87</v>
      </c>
      <c r="N79" s="168">
        <v>0</v>
      </c>
      <c r="O79" s="155" t="s">
        <v>337</v>
      </c>
      <c r="P79" s="31">
        <v>1</v>
      </c>
      <c r="Q79" s="31" t="s">
        <v>400</v>
      </c>
      <c r="R79" s="32"/>
      <c r="S79" s="33"/>
      <c r="T79" s="34"/>
      <c r="U79" s="35"/>
      <c r="V79" s="35"/>
      <c r="W79" s="181">
        <f t="shared" si="0"/>
        <v>0</v>
      </c>
      <c r="X79" s="13">
        <f t="shared" si="4"/>
        <v>0</v>
      </c>
      <c r="Y79" s="13">
        <f t="shared" si="5"/>
        <v>0</v>
      </c>
      <c r="Z79" s="13">
        <f t="shared" si="6"/>
        <v>0</v>
      </c>
      <c r="AA79" s="14">
        <v>0</v>
      </c>
    </row>
    <row r="80" spans="1:27" s="15" customFormat="1" ht="11.25">
      <c r="A80" s="374"/>
      <c r="B80" s="369"/>
      <c r="C80" s="371"/>
      <c r="D80" s="371"/>
      <c r="E80" s="371"/>
      <c r="F80" s="367"/>
      <c r="G80" s="362"/>
      <c r="H80" s="357"/>
      <c r="I80" s="355"/>
      <c r="J80" s="137" t="s">
        <v>191</v>
      </c>
      <c r="K80" s="54" t="s">
        <v>837</v>
      </c>
      <c r="L80" s="66">
        <v>3</v>
      </c>
      <c r="M80" s="23"/>
      <c r="N80" s="163"/>
      <c r="O80" s="148"/>
      <c r="P80" s="17">
        <v>1</v>
      </c>
      <c r="Q80" s="17" t="s">
        <v>400</v>
      </c>
      <c r="R80" s="18"/>
      <c r="S80" s="19"/>
      <c r="T80" s="16"/>
      <c r="U80" s="20"/>
      <c r="V80" s="20"/>
      <c r="W80" s="182">
        <f t="shared" si="0"/>
        <v>0</v>
      </c>
      <c r="X80" s="21">
        <f t="shared" si="4"/>
        <v>0</v>
      </c>
      <c r="Y80" s="21">
        <f t="shared" si="5"/>
        <v>0</v>
      </c>
      <c r="Z80" s="43">
        <f t="shared" si="6"/>
        <v>0</v>
      </c>
      <c r="AA80" s="22">
        <v>0</v>
      </c>
    </row>
    <row r="81" spans="1:27" s="15" customFormat="1" ht="22.5" customHeight="1" thickBot="1">
      <c r="A81" s="374"/>
      <c r="B81" s="369"/>
      <c r="C81" s="371"/>
      <c r="D81" s="371"/>
      <c r="E81" s="371"/>
      <c r="F81" s="367"/>
      <c r="G81" s="362"/>
      <c r="H81" s="357"/>
      <c r="I81" s="355"/>
      <c r="J81" s="84" t="s">
        <v>191</v>
      </c>
      <c r="K81" s="67" t="s">
        <v>839</v>
      </c>
      <c r="L81" s="66">
        <v>10</v>
      </c>
      <c r="M81" s="23"/>
      <c r="N81" s="163"/>
      <c r="O81" s="148"/>
      <c r="P81" s="17">
        <v>1</v>
      </c>
      <c r="Q81" s="17" t="s">
        <v>400</v>
      </c>
      <c r="R81" s="18"/>
      <c r="S81" s="19"/>
      <c r="T81" s="16"/>
      <c r="U81" s="20"/>
      <c r="V81" s="20"/>
      <c r="W81" s="182">
        <f t="shared" si="0"/>
        <v>0</v>
      </c>
      <c r="X81" s="24">
        <f t="shared" si="4"/>
        <v>0</v>
      </c>
      <c r="Y81" s="21">
        <f t="shared" si="5"/>
        <v>0</v>
      </c>
      <c r="Z81" s="21">
        <f t="shared" si="6"/>
        <v>0</v>
      </c>
      <c r="AA81" s="22">
        <v>0</v>
      </c>
    </row>
    <row r="82" spans="1:27" s="15" customFormat="1" ht="34.5" thickTop="1">
      <c r="A82" s="373" t="s">
        <v>738</v>
      </c>
      <c r="B82" s="368" t="s">
        <v>832</v>
      </c>
      <c r="C82" s="368" t="s">
        <v>834</v>
      </c>
      <c r="D82" s="368"/>
      <c r="E82" s="368" t="s">
        <v>737</v>
      </c>
      <c r="F82" s="359" t="s">
        <v>727</v>
      </c>
      <c r="G82" s="361" t="s">
        <v>130</v>
      </c>
      <c r="H82" s="310" t="s">
        <v>146</v>
      </c>
      <c r="I82" s="354">
        <v>12</v>
      </c>
      <c r="J82" s="68" t="s">
        <v>192</v>
      </c>
      <c r="K82" s="55" t="s">
        <v>730</v>
      </c>
      <c r="L82" s="68">
        <v>1</v>
      </c>
      <c r="M82" s="121" t="s">
        <v>88</v>
      </c>
      <c r="N82" s="168">
        <v>0</v>
      </c>
      <c r="O82" s="155" t="s">
        <v>337</v>
      </c>
      <c r="P82" s="31">
        <v>1</v>
      </c>
      <c r="Q82" s="31" t="s">
        <v>400</v>
      </c>
      <c r="R82" s="32"/>
      <c r="S82" s="33"/>
      <c r="T82" s="34"/>
      <c r="U82" s="35"/>
      <c r="V82" s="35"/>
      <c r="W82" s="181">
        <f t="shared" si="0"/>
        <v>0</v>
      </c>
      <c r="X82" s="13">
        <f t="shared" si="4"/>
        <v>0</v>
      </c>
      <c r="Y82" s="13">
        <f t="shared" si="5"/>
        <v>0</v>
      </c>
      <c r="Z82" s="13">
        <f t="shared" si="6"/>
        <v>0</v>
      </c>
      <c r="AA82" s="14">
        <v>0</v>
      </c>
    </row>
    <row r="83" spans="1:27" s="15" customFormat="1" ht="11.25">
      <c r="A83" s="374"/>
      <c r="B83" s="369"/>
      <c r="C83" s="371"/>
      <c r="D83" s="371"/>
      <c r="E83" s="371"/>
      <c r="F83" s="367"/>
      <c r="G83" s="362"/>
      <c r="H83" s="357"/>
      <c r="I83" s="355"/>
      <c r="J83" s="137" t="s">
        <v>193</v>
      </c>
      <c r="K83" s="56" t="s">
        <v>837</v>
      </c>
      <c r="L83" s="66">
        <v>3</v>
      </c>
      <c r="M83" s="23"/>
      <c r="N83" s="163"/>
      <c r="O83" s="148"/>
      <c r="P83" s="17">
        <v>1</v>
      </c>
      <c r="Q83" s="17" t="s">
        <v>400</v>
      </c>
      <c r="R83" s="18"/>
      <c r="S83" s="19"/>
      <c r="T83" s="16"/>
      <c r="U83" s="20"/>
      <c r="V83" s="20"/>
      <c r="W83" s="182">
        <f t="shared" si="0"/>
        <v>0</v>
      </c>
      <c r="X83" s="21">
        <f t="shared" si="4"/>
        <v>0</v>
      </c>
      <c r="Y83" s="21">
        <f t="shared" si="5"/>
        <v>0</v>
      </c>
      <c r="Z83" s="43">
        <f t="shared" si="6"/>
        <v>0</v>
      </c>
      <c r="AA83" s="22">
        <v>0</v>
      </c>
    </row>
    <row r="84" spans="1:27" s="15" customFormat="1" ht="22.5">
      <c r="A84" s="374"/>
      <c r="B84" s="369"/>
      <c r="C84" s="371"/>
      <c r="D84" s="371"/>
      <c r="E84" s="371"/>
      <c r="F84" s="367"/>
      <c r="G84" s="362"/>
      <c r="H84" s="357"/>
      <c r="I84" s="355"/>
      <c r="J84" s="137" t="s">
        <v>194</v>
      </c>
      <c r="K84" s="54" t="s">
        <v>838</v>
      </c>
      <c r="L84" s="66">
        <v>4</v>
      </c>
      <c r="M84" s="23"/>
      <c r="N84" s="163"/>
      <c r="O84" s="148"/>
      <c r="P84" s="17">
        <v>1</v>
      </c>
      <c r="Q84" s="17" t="s">
        <v>400</v>
      </c>
      <c r="R84" s="18"/>
      <c r="S84" s="19"/>
      <c r="T84" s="16"/>
      <c r="U84" s="20"/>
      <c r="V84" s="20"/>
      <c r="W84" s="182">
        <f t="shared" si="0"/>
        <v>0</v>
      </c>
      <c r="X84" s="24">
        <f t="shared" si="4"/>
        <v>0</v>
      </c>
      <c r="Y84" s="21">
        <f t="shared" si="5"/>
        <v>0</v>
      </c>
      <c r="Z84" s="21">
        <f t="shared" si="6"/>
        <v>0</v>
      </c>
      <c r="AA84" s="22">
        <v>0</v>
      </c>
    </row>
    <row r="85" spans="1:27" s="15" customFormat="1" ht="25.5" customHeight="1" thickBot="1">
      <c r="A85" s="374"/>
      <c r="B85" s="369"/>
      <c r="C85" s="371"/>
      <c r="D85" s="371"/>
      <c r="E85" s="371"/>
      <c r="F85" s="367"/>
      <c r="G85" s="362"/>
      <c r="H85" s="357"/>
      <c r="I85" s="355"/>
      <c r="J85" s="84" t="s">
        <v>195</v>
      </c>
      <c r="K85" s="67" t="s">
        <v>839</v>
      </c>
      <c r="L85" s="66">
        <v>10</v>
      </c>
      <c r="M85" s="23"/>
      <c r="N85" s="163"/>
      <c r="O85" s="148"/>
      <c r="P85" s="17">
        <v>1</v>
      </c>
      <c r="Q85" s="17" t="s">
        <v>400</v>
      </c>
      <c r="R85" s="18"/>
      <c r="S85" s="19"/>
      <c r="T85" s="16"/>
      <c r="U85" s="20"/>
      <c r="V85" s="20"/>
      <c r="W85" s="182">
        <f t="shared" si="0"/>
        <v>0</v>
      </c>
      <c r="X85" s="21">
        <f t="shared" si="4"/>
        <v>0</v>
      </c>
      <c r="Y85" s="24">
        <f t="shared" si="5"/>
        <v>0</v>
      </c>
      <c r="Z85" s="21">
        <f t="shared" si="6"/>
        <v>0</v>
      </c>
      <c r="AA85" s="22">
        <v>0</v>
      </c>
    </row>
    <row r="86" spans="1:27" s="15" customFormat="1" ht="35.25" customHeight="1" thickTop="1">
      <c r="A86" s="364" t="s">
        <v>738</v>
      </c>
      <c r="B86" s="359"/>
      <c r="C86" s="359" t="s">
        <v>381</v>
      </c>
      <c r="D86" s="359"/>
      <c r="E86" s="359" t="s">
        <v>737</v>
      </c>
      <c r="F86" s="359" t="s">
        <v>727</v>
      </c>
      <c r="G86" s="359" t="s">
        <v>56</v>
      </c>
      <c r="H86" s="359" t="s">
        <v>372</v>
      </c>
      <c r="I86" s="359">
        <v>6</v>
      </c>
      <c r="J86" s="174" t="s">
        <v>196</v>
      </c>
      <c r="K86" s="55" t="s">
        <v>730</v>
      </c>
      <c r="L86" s="69">
        <v>1</v>
      </c>
      <c r="M86" s="123" t="s">
        <v>373</v>
      </c>
      <c r="N86" s="166"/>
      <c r="O86" s="151"/>
      <c r="P86" s="58">
        <v>1</v>
      </c>
      <c r="Q86" s="58" t="s">
        <v>400</v>
      </c>
      <c r="R86" s="59"/>
      <c r="S86" s="60"/>
      <c r="T86" s="61"/>
      <c r="U86" s="62"/>
      <c r="V86" s="62"/>
      <c r="W86" s="185">
        <f t="shared" si="0"/>
        <v>0</v>
      </c>
      <c r="X86" s="63">
        <f t="shared" si="4"/>
        <v>0</v>
      </c>
      <c r="Y86" s="63">
        <f t="shared" si="5"/>
        <v>0</v>
      </c>
      <c r="Z86" s="63">
        <f t="shared" si="6"/>
        <v>0</v>
      </c>
      <c r="AA86" s="64">
        <v>0</v>
      </c>
    </row>
    <row r="87" spans="1:27" s="15" customFormat="1" ht="11.25">
      <c r="A87" s="365"/>
      <c r="B87" s="367"/>
      <c r="C87" s="367"/>
      <c r="D87" s="367"/>
      <c r="E87" s="367"/>
      <c r="F87" s="367"/>
      <c r="G87" s="367"/>
      <c r="H87" s="367"/>
      <c r="I87" s="367"/>
      <c r="J87" s="67" t="s">
        <v>197</v>
      </c>
      <c r="K87" s="56" t="s">
        <v>837</v>
      </c>
      <c r="L87" s="137">
        <v>3</v>
      </c>
      <c r="M87" s="138"/>
      <c r="N87" s="163"/>
      <c r="O87" s="148"/>
      <c r="P87" s="17">
        <v>1</v>
      </c>
      <c r="Q87" s="17" t="s">
        <v>400</v>
      </c>
      <c r="R87" s="18"/>
      <c r="S87" s="19"/>
      <c r="T87" s="16"/>
      <c r="U87" s="20"/>
      <c r="V87" s="20"/>
      <c r="W87" s="182">
        <f t="shared" si="0"/>
        <v>0</v>
      </c>
      <c r="X87" s="21">
        <f t="shared" si="4"/>
        <v>0</v>
      </c>
      <c r="Y87" s="21">
        <f t="shared" si="5"/>
        <v>0</v>
      </c>
      <c r="Z87" s="21">
        <f t="shared" si="6"/>
        <v>0</v>
      </c>
      <c r="AA87" s="22">
        <v>0</v>
      </c>
    </row>
    <row r="88" spans="1:27" s="15" customFormat="1" ht="12" thickBot="1">
      <c r="A88" s="366"/>
      <c r="B88" s="360"/>
      <c r="C88" s="360"/>
      <c r="D88" s="360"/>
      <c r="E88" s="360"/>
      <c r="F88" s="360"/>
      <c r="G88" s="360"/>
      <c r="H88" s="360"/>
      <c r="I88" s="360"/>
      <c r="J88" s="175" t="s">
        <v>198</v>
      </c>
      <c r="K88" s="135" t="s">
        <v>371</v>
      </c>
      <c r="L88" s="128">
        <v>10</v>
      </c>
      <c r="M88" s="129"/>
      <c r="N88" s="167"/>
      <c r="O88" s="152"/>
      <c r="P88" s="126">
        <v>1</v>
      </c>
      <c r="Q88" s="126" t="s">
        <v>400</v>
      </c>
      <c r="R88" s="130"/>
      <c r="S88" s="131"/>
      <c r="T88" s="132"/>
      <c r="U88" s="133"/>
      <c r="V88" s="133"/>
      <c r="W88" s="184">
        <f t="shared" si="0"/>
        <v>0</v>
      </c>
      <c r="X88" s="51">
        <f t="shared" si="4"/>
        <v>0</v>
      </c>
      <c r="Y88" s="51">
        <f t="shared" si="5"/>
        <v>0</v>
      </c>
      <c r="Z88" s="51">
        <f t="shared" si="6"/>
        <v>0</v>
      </c>
      <c r="AA88" s="134">
        <v>0</v>
      </c>
    </row>
    <row r="89" spans="1:27" s="15" customFormat="1" ht="45.75" thickTop="1">
      <c r="A89" s="373" t="s">
        <v>738</v>
      </c>
      <c r="B89" s="368"/>
      <c r="C89" s="368" t="s">
        <v>841</v>
      </c>
      <c r="D89" s="368"/>
      <c r="E89" s="368" t="s">
        <v>737</v>
      </c>
      <c r="F89" s="359" t="s">
        <v>727</v>
      </c>
      <c r="G89" s="361" t="s">
        <v>57</v>
      </c>
      <c r="H89" s="310" t="s">
        <v>847</v>
      </c>
      <c r="I89" s="354">
        <v>14</v>
      </c>
      <c r="J89" s="68" t="s">
        <v>199</v>
      </c>
      <c r="K89" s="52" t="s">
        <v>730</v>
      </c>
      <c r="L89" s="68">
        <v>1</v>
      </c>
      <c r="M89" s="123" t="s">
        <v>89</v>
      </c>
      <c r="N89" s="162">
        <v>287</v>
      </c>
      <c r="O89" s="155" t="s">
        <v>338</v>
      </c>
      <c r="P89" s="31">
        <v>1</v>
      </c>
      <c r="Q89" s="31" t="s">
        <v>400</v>
      </c>
      <c r="R89" s="32"/>
      <c r="S89" s="33"/>
      <c r="T89" s="34"/>
      <c r="U89" s="35"/>
      <c r="V89" s="35"/>
      <c r="W89" s="181">
        <f aca="true" t="shared" si="7" ref="W89:W152">+N89*P89</f>
        <v>287</v>
      </c>
      <c r="X89" s="13">
        <f t="shared" si="4"/>
        <v>0</v>
      </c>
      <c r="Y89" s="13">
        <f t="shared" si="5"/>
        <v>0</v>
      </c>
      <c r="Z89" s="13">
        <f t="shared" si="6"/>
        <v>0</v>
      </c>
      <c r="AA89" s="14">
        <v>0</v>
      </c>
    </row>
    <row r="90" spans="1:27" s="15" customFormat="1" ht="22.5">
      <c r="A90" s="374"/>
      <c r="B90" s="369"/>
      <c r="C90" s="371"/>
      <c r="D90" s="371"/>
      <c r="E90" s="371"/>
      <c r="F90" s="367"/>
      <c r="G90" s="362"/>
      <c r="H90" s="357"/>
      <c r="I90" s="355"/>
      <c r="J90" s="137" t="s">
        <v>200</v>
      </c>
      <c r="K90" s="67" t="s">
        <v>733</v>
      </c>
      <c r="L90" s="66">
        <v>3</v>
      </c>
      <c r="M90" s="23"/>
      <c r="N90" s="163"/>
      <c r="O90" s="148"/>
      <c r="P90" s="17">
        <v>1</v>
      </c>
      <c r="Q90" s="17" t="s">
        <v>400</v>
      </c>
      <c r="R90" s="18"/>
      <c r="S90" s="19"/>
      <c r="T90" s="16"/>
      <c r="U90" s="20"/>
      <c r="V90" s="20"/>
      <c r="W90" s="182">
        <f t="shared" si="7"/>
        <v>0</v>
      </c>
      <c r="X90" s="21">
        <f t="shared" si="4"/>
        <v>0</v>
      </c>
      <c r="Y90" s="21">
        <f t="shared" si="5"/>
        <v>0</v>
      </c>
      <c r="Z90" s="43">
        <f t="shared" si="6"/>
        <v>0</v>
      </c>
      <c r="AA90" s="22">
        <v>0</v>
      </c>
    </row>
    <row r="91" spans="1:27" s="15" customFormat="1" ht="22.5">
      <c r="A91" s="374"/>
      <c r="B91" s="369"/>
      <c r="C91" s="371"/>
      <c r="D91" s="371"/>
      <c r="E91" s="371"/>
      <c r="F91" s="367"/>
      <c r="G91" s="362"/>
      <c r="H91" s="357"/>
      <c r="I91" s="355"/>
      <c r="J91" s="137" t="s">
        <v>201</v>
      </c>
      <c r="K91" s="57" t="s">
        <v>842</v>
      </c>
      <c r="L91" s="66">
        <v>10</v>
      </c>
      <c r="M91" s="23"/>
      <c r="N91" s="163"/>
      <c r="O91" s="148"/>
      <c r="P91" s="17">
        <v>1</v>
      </c>
      <c r="Q91" s="17" t="s">
        <v>400</v>
      </c>
      <c r="R91" s="18"/>
      <c r="S91" s="19"/>
      <c r="T91" s="16"/>
      <c r="U91" s="20"/>
      <c r="V91" s="20"/>
      <c r="W91" s="182">
        <f t="shared" si="7"/>
        <v>0</v>
      </c>
      <c r="X91" s="24">
        <f t="shared" si="4"/>
        <v>0</v>
      </c>
      <c r="Y91" s="21">
        <f t="shared" si="5"/>
        <v>0</v>
      </c>
      <c r="Z91" s="43">
        <f t="shared" si="6"/>
        <v>0</v>
      </c>
      <c r="AA91" s="22">
        <v>0</v>
      </c>
    </row>
    <row r="92" spans="1:27" s="15" customFormat="1" ht="22.5">
      <c r="A92" s="374"/>
      <c r="B92" s="369"/>
      <c r="C92" s="371"/>
      <c r="D92" s="371"/>
      <c r="E92" s="371"/>
      <c r="F92" s="367"/>
      <c r="G92" s="362"/>
      <c r="H92" s="357"/>
      <c r="I92" s="355"/>
      <c r="J92" s="137" t="s">
        <v>202</v>
      </c>
      <c r="K92" s="82" t="s">
        <v>849</v>
      </c>
      <c r="L92" s="66">
        <v>10</v>
      </c>
      <c r="M92" s="23"/>
      <c r="N92" s="163"/>
      <c r="O92" s="148"/>
      <c r="P92" s="17">
        <v>1</v>
      </c>
      <c r="Q92" s="17" t="s">
        <v>400</v>
      </c>
      <c r="R92" s="18"/>
      <c r="S92" s="19"/>
      <c r="T92" s="16"/>
      <c r="U92" s="20"/>
      <c r="V92" s="20"/>
      <c r="W92" s="182">
        <f t="shared" si="7"/>
        <v>0</v>
      </c>
      <c r="X92" s="24">
        <f t="shared" si="4"/>
        <v>0</v>
      </c>
      <c r="Y92" s="21">
        <f t="shared" si="5"/>
        <v>0</v>
      </c>
      <c r="Z92" s="43">
        <f t="shared" si="6"/>
        <v>0</v>
      </c>
      <c r="AA92" s="22">
        <v>0</v>
      </c>
    </row>
    <row r="93" spans="1:27" s="15" customFormat="1" ht="22.5">
      <c r="A93" s="374"/>
      <c r="B93" s="369"/>
      <c r="C93" s="371"/>
      <c r="D93" s="371"/>
      <c r="E93" s="371"/>
      <c r="F93" s="367"/>
      <c r="G93" s="362"/>
      <c r="H93" s="357"/>
      <c r="I93" s="355"/>
      <c r="J93" s="137" t="s">
        <v>203</v>
      </c>
      <c r="K93" s="82" t="s">
        <v>844</v>
      </c>
      <c r="L93" s="66">
        <v>10</v>
      </c>
      <c r="M93" s="23"/>
      <c r="N93" s="163"/>
      <c r="O93" s="148"/>
      <c r="P93" s="17">
        <v>1</v>
      </c>
      <c r="Q93" s="17" t="s">
        <v>400</v>
      </c>
      <c r="R93" s="18"/>
      <c r="S93" s="19"/>
      <c r="T93" s="16"/>
      <c r="U93" s="20"/>
      <c r="V93" s="20"/>
      <c r="W93" s="182">
        <f t="shared" si="7"/>
        <v>0</v>
      </c>
      <c r="X93" s="24">
        <f t="shared" si="4"/>
        <v>0</v>
      </c>
      <c r="Y93" s="21">
        <f t="shared" si="5"/>
        <v>0</v>
      </c>
      <c r="Z93" s="43">
        <f t="shared" si="6"/>
        <v>0</v>
      </c>
      <c r="AA93" s="22">
        <v>0</v>
      </c>
    </row>
    <row r="94" spans="1:27" s="15" customFormat="1" ht="34.5" thickBot="1">
      <c r="A94" s="374"/>
      <c r="B94" s="369"/>
      <c r="C94" s="371"/>
      <c r="D94" s="371"/>
      <c r="E94" s="371"/>
      <c r="F94" s="367"/>
      <c r="G94" s="362"/>
      <c r="H94" s="357"/>
      <c r="I94" s="355"/>
      <c r="J94" s="84" t="s">
        <v>204</v>
      </c>
      <c r="K94" s="82" t="s">
        <v>846</v>
      </c>
      <c r="L94" s="66">
        <v>10</v>
      </c>
      <c r="M94" s="23"/>
      <c r="N94" s="163"/>
      <c r="O94" s="148"/>
      <c r="P94" s="17">
        <v>1</v>
      </c>
      <c r="Q94" s="17" t="s">
        <v>400</v>
      </c>
      <c r="R94" s="18"/>
      <c r="S94" s="19"/>
      <c r="T94" s="16"/>
      <c r="U94" s="20"/>
      <c r="V94" s="20"/>
      <c r="W94" s="182">
        <f t="shared" si="7"/>
        <v>0</v>
      </c>
      <c r="X94" s="24">
        <f t="shared" si="4"/>
        <v>0</v>
      </c>
      <c r="Y94" s="21">
        <f t="shared" si="5"/>
        <v>0</v>
      </c>
      <c r="Z94" s="43">
        <f t="shared" si="6"/>
        <v>0</v>
      </c>
      <c r="AA94" s="22">
        <v>0</v>
      </c>
    </row>
    <row r="95" spans="1:27" s="15" customFormat="1" ht="23.25" thickTop="1">
      <c r="A95" s="373" t="s">
        <v>738</v>
      </c>
      <c r="B95" s="368"/>
      <c r="C95" s="368" t="s">
        <v>841</v>
      </c>
      <c r="D95" s="368"/>
      <c r="E95" s="368" t="s">
        <v>737</v>
      </c>
      <c r="F95" s="359" t="s">
        <v>727</v>
      </c>
      <c r="G95" s="361" t="s">
        <v>58</v>
      </c>
      <c r="H95" s="310" t="s">
        <v>848</v>
      </c>
      <c r="I95" s="354">
        <v>10</v>
      </c>
      <c r="J95" s="68" t="s">
        <v>205</v>
      </c>
      <c r="K95" s="81" t="s">
        <v>813</v>
      </c>
      <c r="L95" s="68">
        <v>4</v>
      </c>
      <c r="M95" s="121" t="s">
        <v>90</v>
      </c>
      <c r="N95" s="162">
        <v>47</v>
      </c>
      <c r="O95" s="155"/>
      <c r="P95" s="31">
        <v>1</v>
      </c>
      <c r="Q95" s="31" t="s">
        <v>400</v>
      </c>
      <c r="R95" s="32"/>
      <c r="S95" s="33"/>
      <c r="T95" s="34"/>
      <c r="U95" s="35"/>
      <c r="V95" s="35"/>
      <c r="W95" s="181">
        <f t="shared" si="7"/>
        <v>47</v>
      </c>
      <c r="X95" s="13">
        <f t="shared" si="4"/>
        <v>0</v>
      </c>
      <c r="Y95" s="13">
        <f t="shared" si="5"/>
        <v>0</v>
      </c>
      <c r="Z95" s="13">
        <f t="shared" si="6"/>
        <v>0</v>
      </c>
      <c r="AA95" s="14">
        <v>0</v>
      </c>
    </row>
    <row r="96" spans="1:27" s="15" customFormat="1" ht="11.25">
      <c r="A96" s="374"/>
      <c r="B96" s="369"/>
      <c r="C96" s="371"/>
      <c r="D96" s="371"/>
      <c r="E96" s="371"/>
      <c r="F96" s="367"/>
      <c r="G96" s="362"/>
      <c r="H96" s="357"/>
      <c r="I96" s="355"/>
      <c r="J96" s="137" t="s">
        <v>206</v>
      </c>
      <c r="K96" s="36" t="s">
        <v>729</v>
      </c>
      <c r="L96" s="66">
        <v>3</v>
      </c>
      <c r="M96" s="23"/>
      <c r="N96" s="163"/>
      <c r="O96" s="148"/>
      <c r="P96" s="17">
        <v>1</v>
      </c>
      <c r="Q96" s="17" t="s">
        <v>400</v>
      </c>
      <c r="R96" s="18"/>
      <c r="S96" s="19"/>
      <c r="T96" s="16"/>
      <c r="U96" s="20"/>
      <c r="V96" s="20"/>
      <c r="W96" s="182">
        <f t="shared" si="7"/>
        <v>0</v>
      </c>
      <c r="X96" s="21">
        <f t="shared" si="4"/>
        <v>0</v>
      </c>
      <c r="Y96" s="21">
        <f t="shared" si="5"/>
        <v>0</v>
      </c>
      <c r="Z96" s="43">
        <f t="shared" si="6"/>
        <v>0</v>
      </c>
      <c r="AA96" s="22">
        <v>0</v>
      </c>
    </row>
    <row r="97" spans="1:27" s="15" customFormat="1" ht="11.25">
      <c r="A97" s="374"/>
      <c r="B97" s="369"/>
      <c r="C97" s="371"/>
      <c r="D97" s="371"/>
      <c r="E97" s="371"/>
      <c r="F97" s="367"/>
      <c r="G97" s="362"/>
      <c r="H97" s="357"/>
      <c r="I97" s="355"/>
      <c r="J97" s="137" t="s">
        <v>207</v>
      </c>
      <c r="K97" s="36" t="s">
        <v>843</v>
      </c>
      <c r="L97" s="66">
        <v>6</v>
      </c>
      <c r="M97" s="23"/>
      <c r="N97" s="163"/>
      <c r="O97" s="148"/>
      <c r="P97" s="17">
        <v>1</v>
      </c>
      <c r="Q97" s="17" t="s">
        <v>400</v>
      </c>
      <c r="R97" s="18"/>
      <c r="S97" s="19"/>
      <c r="T97" s="16"/>
      <c r="U97" s="20"/>
      <c r="V97" s="20"/>
      <c r="W97" s="182">
        <f t="shared" si="7"/>
        <v>0</v>
      </c>
      <c r="X97" s="24">
        <f aca="true" t="shared" si="8" ref="X97:X160">R97*S97+U97+V97</f>
        <v>0</v>
      </c>
      <c r="Y97" s="21">
        <f aca="true" t="shared" si="9" ref="Y97:Y160">W97*X97</f>
        <v>0</v>
      </c>
      <c r="Z97" s="43">
        <f aca="true" t="shared" si="10" ref="Z97:Z160">Y97*AA97</f>
        <v>0</v>
      </c>
      <c r="AA97" s="22">
        <v>0</v>
      </c>
    </row>
    <row r="98" spans="1:27" s="15" customFormat="1" ht="12" thickBot="1">
      <c r="A98" s="374"/>
      <c r="B98" s="369"/>
      <c r="C98" s="371"/>
      <c r="D98" s="371"/>
      <c r="E98" s="371"/>
      <c r="F98" s="367"/>
      <c r="G98" s="362"/>
      <c r="H98" s="357"/>
      <c r="I98" s="355"/>
      <c r="J98" s="84" t="s">
        <v>208</v>
      </c>
      <c r="K98" s="36" t="s">
        <v>845</v>
      </c>
      <c r="L98" s="66">
        <v>6</v>
      </c>
      <c r="M98" s="23"/>
      <c r="N98" s="163"/>
      <c r="O98" s="148"/>
      <c r="P98" s="17">
        <v>1</v>
      </c>
      <c r="Q98" s="17" t="s">
        <v>400</v>
      </c>
      <c r="R98" s="18"/>
      <c r="S98" s="19"/>
      <c r="T98" s="16"/>
      <c r="U98" s="20"/>
      <c r="V98" s="20"/>
      <c r="W98" s="182">
        <f t="shared" si="7"/>
        <v>0</v>
      </c>
      <c r="X98" s="24">
        <f t="shared" si="8"/>
        <v>0</v>
      </c>
      <c r="Y98" s="21">
        <f t="shared" si="9"/>
        <v>0</v>
      </c>
      <c r="Z98" s="43">
        <f t="shared" si="10"/>
        <v>0</v>
      </c>
      <c r="AA98" s="22">
        <v>0</v>
      </c>
    </row>
    <row r="99" spans="1:27" s="15" customFormat="1" ht="45.75" thickTop="1">
      <c r="A99" s="364" t="s">
        <v>738</v>
      </c>
      <c r="B99" s="359"/>
      <c r="C99" s="359" t="s">
        <v>861</v>
      </c>
      <c r="D99" s="359" t="s">
        <v>863</v>
      </c>
      <c r="E99" s="359" t="s">
        <v>737</v>
      </c>
      <c r="F99" s="359" t="s">
        <v>727</v>
      </c>
      <c r="G99" s="354" t="s">
        <v>131</v>
      </c>
      <c r="H99" s="317" t="s">
        <v>850</v>
      </c>
      <c r="I99" s="354">
        <v>12</v>
      </c>
      <c r="J99" s="68" t="s">
        <v>209</v>
      </c>
      <c r="K99" s="83" t="s">
        <v>853</v>
      </c>
      <c r="L99" s="69">
        <v>10</v>
      </c>
      <c r="M99" s="124" t="s">
        <v>91</v>
      </c>
      <c r="N99" s="168">
        <v>0</v>
      </c>
      <c r="O99" s="155" t="s">
        <v>339</v>
      </c>
      <c r="P99" s="58">
        <v>1</v>
      </c>
      <c r="Q99" s="58" t="s">
        <v>400</v>
      </c>
      <c r="R99" s="59">
        <v>9.37</v>
      </c>
      <c r="S99" s="60">
        <v>4</v>
      </c>
      <c r="T99" s="179" t="s">
        <v>407</v>
      </c>
      <c r="U99" s="62">
        <f>20*0.05+2*0.92*2</f>
        <v>4.68</v>
      </c>
      <c r="V99" s="62"/>
      <c r="W99" s="185">
        <f t="shared" si="7"/>
        <v>0</v>
      </c>
      <c r="X99" s="63">
        <f t="shared" si="8"/>
        <v>42.16</v>
      </c>
      <c r="Y99" s="63">
        <f t="shared" si="9"/>
        <v>0</v>
      </c>
      <c r="Z99" s="63">
        <f t="shared" si="10"/>
        <v>0</v>
      </c>
      <c r="AA99" s="64">
        <v>0.1</v>
      </c>
    </row>
    <row r="100" spans="1:27" s="15" customFormat="1" ht="34.5" thickBot="1">
      <c r="A100" s="366"/>
      <c r="B100" s="360"/>
      <c r="C100" s="360"/>
      <c r="D100" s="360"/>
      <c r="E100" s="360"/>
      <c r="F100" s="360"/>
      <c r="G100" s="356"/>
      <c r="H100" s="324"/>
      <c r="I100" s="356"/>
      <c r="J100" s="84" t="s">
        <v>210</v>
      </c>
      <c r="K100" s="85" t="s">
        <v>862</v>
      </c>
      <c r="L100" s="84">
        <v>11</v>
      </c>
      <c r="M100" s="65"/>
      <c r="N100" s="170">
        <f>+N99</f>
        <v>0</v>
      </c>
      <c r="O100" s="154"/>
      <c r="P100" s="50">
        <v>1</v>
      </c>
      <c r="Q100" s="50" t="s">
        <v>400</v>
      </c>
      <c r="R100" s="25">
        <v>9.37</v>
      </c>
      <c r="S100" s="26">
        <v>1</v>
      </c>
      <c r="T100" s="27"/>
      <c r="U100" s="28"/>
      <c r="V100" s="28"/>
      <c r="W100" s="187">
        <f t="shared" si="7"/>
        <v>0</v>
      </c>
      <c r="X100" s="29">
        <f t="shared" si="8"/>
        <v>9.37</v>
      </c>
      <c r="Y100" s="29">
        <f t="shared" si="9"/>
        <v>0</v>
      </c>
      <c r="Z100" s="29">
        <f t="shared" si="10"/>
        <v>0</v>
      </c>
      <c r="AA100" s="30">
        <v>0.1</v>
      </c>
    </row>
    <row r="101" spans="1:27" s="15" customFormat="1" ht="35.25" thickBot="1" thickTop="1">
      <c r="A101" s="71" t="s">
        <v>738</v>
      </c>
      <c r="B101" s="70"/>
      <c r="C101" s="70" t="s">
        <v>854</v>
      </c>
      <c r="D101" s="70"/>
      <c r="E101" s="70" t="s">
        <v>737</v>
      </c>
      <c r="F101" s="70" t="s">
        <v>727</v>
      </c>
      <c r="G101" s="73" t="s">
        <v>132</v>
      </c>
      <c r="H101" s="120" t="s">
        <v>851</v>
      </c>
      <c r="I101" s="73">
        <v>10</v>
      </c>
      <c r="J101" s="68" t="s">
        <v>211</v>
      </c>
      <c r="K101" s="52" t="s">
        <v>852</v>
      </c>
      <c r="L101" s="68">
        <v>5</v>
      </c>
      <c r="M101" s="121" t="s">
        <v>92</v>
      </c>
      <c r="N101" s="168">
        <v>0</v>
      </c>
      <c r="O101" s="147"/>
      <c r="P101" s="31">
        <v>1</v>
      </c>
      <c r="Q101" s="31" t="s">
        <v>400</v>
      </c>
      <c r="R101" s="32"/>
      <c r="S101" s="33"/>
      <c r="T101" s="34"/>
      <c r="U101" s="35"/>
      <c r="V101" s="35"/>
      <c r="W101" s="181">
        <f t="shared" si="7"/>
        <v>0</v>
      </c>
      <c r="X101" s="13">
        <f t="shared" si="8"/>
        <v>0</v>
      </c>
      <c r="Y101" s="13">
        <f t="shared" si="9"/>
        <v>0</v>
      </c>
      <c r="Z101" s="13">
        <f t="shared" si="10"/>
        <v>0</v>
      </c>
      <c r="AA101" s="14">
        <v>0</v>
      </c>
    </row>
    <row r="102" spans="1:27" s="15" customFormat="1" ht="68.25" thickTop="1">
      <c r="A102" s="373" t="s">
        <v>738</v>
      </c>
      <c r="B102" s="368"/>
      <c r="C102" s="368" t="s">
        <v>856</v>
      </c>
      <c r="D102" s="368"/>
      <c r="E102" s="368" t="s">
        <v>737</v>
      </c>
      <c r="F102" s="359" t="s">
        <v>727</v>
      </c>
      <c r="G102" s="361" t="s">
        <v>123</v>
      </c>
      <c r="H102" s="376" t="s">
        <v>855</v>
      </c>
      <c r="I102" s="354">
        <v>12</v>
      </c>
      <c r="J102" s="68" t="s">
        <v>212</v>
      </c>
      <c r="K102" s="52" t="s">
        <v>730</v>
      </c>
      <c r="L102" s="68">
        <v>1</v>
      </c>
      <c r="M102" s="121" t="s">
        <v>93</v>
      </c>
      <c r="N102" s="162">
        <v>4</v>
      </c>
      <c r="O102" s="155" t="s">
        <v>340</v>
      </c>
      <c r="P102" s="31">
        <v>1</v>
      </c>
      <c r="Q102" s="31" t="s">
        <v>400</v>
      </c>
      <c r="R102" s="32">
        <v>9.37</v>
      </c>
      <c r="S102" s="33">
        <v>0.5</v>
      </c>
      <c r="T102" s="179" t="s">
        <v>408</v>
      </c>
      <c r="U102" s="35">
        <f>4*0.05+2*0.6+3*0.3</f>
        <v>2.3</v>
      </c>
      <c r="V102" s="35"/>
      <c r="W102" s="181">
        <f t="shared" si="7"/>
        <v>4</v>
      </c>
      <c r="X102" s="13">
        <f t="shared" si="8"/>
        <v>6.984999999999999</v>
      </c>
      <c r="Y102" s="13">
        <f t="shared" si="9"/>
        <v>27.939999999999998</v>
      </c>
      <c r="Z102" s="13">
        <f t="shared" si="10"/>
        <v>5.588</v>
      </c>
      <c r="AA102" s="14">
        <v>0.2</v>
      </c>
    </row>
    <row r="103" spans="1:27" s="15" customFormat="1" ht="22.5">
      <c r="A103" s="374"/>
      <c r="B103" s="369"/>
      <c r="C103" s="371"/>
      <c r="D103" s="371"/>
      <c r="E103" s="371"/>
      <c r="F103" s="367"/>
      <c r="G103" s="362"/>
      <c r="H103" s="377"/>
      <c r="I103" s="355"/>
      <c r="J103" s="137" t="s">
        <v>213</v>
      </c>
      <c r="K103" s="67" t="s">
        <v>147</v>
      </c>
      <c r="L103" s="66">
        <v>3</v>
      </c>
      <c r="M103" s="23"/>
      <c r="N103" s="163">
        <v>4</v>
      </c>
      <c r="O103" s="148"/>
      <c r="P103" s="17">
        <v>1</v>
      </c>
      <c r="Q103" s="17" t="s">
        <v>400</v>
      </c>
      <c r="R103" s="18">
        <v>9.37</v>
      </c>
      <c r="S103" s="19">
        <v>1</v>
      </c>
      <c r="T103" s="16"/>
      <c r="U103" s="20"/>
      <c r="V103" s="20"/>
      <c r="W103" s="182">
        <f t="shared" si="7"/>
        <v>4</v>
      </c>
      <c r="X103" s="21">
        <f t="shared" si="8"/>
        <v>9.37</v>
      </c>
      <c r="Y103" s="21">
        <f t="shared" si="9"/>
        <v>37.48</v>
      </c>
      <c r="Z103" s="43">
        <f t="shared" si="10"/>
        <v>7.4959999999999996</v>
      </c>
      <c r="AA103" s="22">
        <v>0.2</v>
      </c>
    </row>
    <row r="104" spans="1:27" s="15" customFormat="1" ht="22.5">
      <c r="A104" s="374"/>
      <c r="B104" s="369"/>
      <c r="C104" s="371"/>
      <c r="D104" s="371"/>
      <c r="E104" s="371"/>
      <c r="F104" s="367"/>
      <c r="G104" s="362"/>
      <c r="H104" s="377"/>
      <c r="I104" s="355"/>
      <c r="J104" s="137" t="s">
        <v>214</v>
      </c>
      <c r="K104" s="36" t="s">
        <v>857</v>
      </c>
      <c r="L104" s="66">
        <v>10</v>
      </c>
      <c r="M104" s="23"/>
      <c r="N104" s="163">
        <v>4</v>
      </c>
      <c r="O104" s="148"/>
      <c r="P104" s="17">
        <v>1</v>
      </c>
      <c r="Q104" s="17" t="s">
        <v>400</v>
      </c>
      <c r="R104" s="18">
        <v>9.37</v>
      </c>
      <c r="S104" s="19">
        <v>1</v>
      </c>
      <c r="T104" s="16"/>
      <c r="U104" s="20"/>
      <c r="V104" s="20"/>
      <c r="W104" s="182">
        <f t="shared" si="7"/>
        <v>4</v>
      </c>
      <c r="X104" s="24">
        <f t="shared" si="8"/>
        <v>9.37</v>
      </c>
      <c r="Y104" s="21">
        <f t="shared" si="9"/>
        <v>37.48</v>
      </c>
      <c r="Z104" s="43">
        <f t="shared" si="10"/>
        <v>7.4959999999999996</v>
      </c>
      <c r="AA104" s="22">
        <v>0.2</v>
      </c>
    </row>
    <row r="105" spans="1:27" s="15" customFormat="1" ht="12" thickBot="1">
      <c r="A105" s="374"/>
      <c r="B105" s="369"/>
      <c r="C105" s="371"/>
      <c r="D105" s="371"/>
      <c r="E105" s="371"/>
      <c r="F105" s="367"/>
      <c r="G105" s="362"/>
      <c r="H105" s="377"/>
      <c r="I105" s="355"/>
      <c r="J105" s="84" t="s">
        <v>215</v>
      </c>
      <c r="K105" s="53" t="s">
        <v>858</v>
      </c>
      <c r="L105" s="66">
        <v>11</v>
      </c>
      <c r="M105" s="23"/>
      <c r="N105" s="163">
        <v>0</v>
      </c>
      <c r="O105" s="148"/>
      <c r="P105" s="17">
        <v>1</v>
      </c>
      <c r="Q105" s="17" t="s">
        <v>400</v>
      </c>
      <c r="R105" s="18">
        <v>9.37</v>
      </c>
      <c r="S105" s="19">
        <v>1</v>
      </c>
      <c r="T105" s="16"/>
      <c r="U105" s="20"/>
      <c r="V105" s="20"/>
      <c r="W105" s="182">
        <f t="shared" si="7"/>
        <v>0</v>
      </c>
      <c r="X105" s="24">
        <f t="shared" si="8"/>
        <v>9.37</v>
      </c>
      <c r="Y105" s="21">
        <f t="shared" si="9"/>
        <v>0</v>
      </c>
      <c r="Z105" s="21">
        <f t="shared" si="10"/>
        <v>0</v>
      </c>
      <c r="AA105" s="22">
        <v>0.2</v>
      </c>
    </row>
    <row r="106" spans="1:27" s="15" customFormat="1" ht="23.25" thickTop="1">
      <c r="A106" s="373" t="s">
        <v>738</v>
      </c>
      <c r="B106" s="368"/>
      <c r="C106" s="368" t="s">
        <v>864</v>
      </c>
      <c r="D106" s="368"/>
      <c r="E106" s="368" t="s">
        <v>737</v>
      </c>
      <c r="F106" s="359" t="s">
        <v>727</v>
      </c>
      <c r="G106" s="361" t="s">
        <v>94</v>
      </c>
      <c r="H106" s="310" t="s">
        <v>866</v>
      </c>
      <c r="I106" s="354">
        <v>11</v>
      </c>
      <c r="J106" s="68" t="s">
        <v>216</v>
      </c>
      <c r="K106" s="52" t="s">
        <v>728</v>
      </c>
      <c r="L106" s="68">
        <v>3</v>
      </c>
      <c r="M106" s="123" t="s">
        <v>98</v>
      </c>
      <c r="N106" s="168">
        <v>0</v>
      </c>
      <c r="O106" s="155" t="s">
        <v>341</v>
      </c>
      <c r="P106" s="31">
        <v>1</v>
      </c>
      <c r="Q106" s="31" t="s">
        <v>400</v>
      </c>
      <c r="R106" s="32"/>
      <c r="S106" s="33"/>
      <c r="T106" s="34"/>
      <c r="U106" s="35"/>
      <c r="V106" s="35"/>
      <c r="W106" s="181">
        <f t="shared" si="7"/>
        <v>0</v>
      </c>
      <c r="X106" s="13">
        <f t="shared" si="8"/>
        <v>0</v>
      </c>
      <c r="Y106" s="13">
        <f t="shared" si="9"/>
        <v>0</v>
      </c>
      <c r="Z106" s="13">
        <f t="shared" si="10"/>
        <v>0</v>
      </c>
      <c r="AA106" s="14">
        <v>0</v>
      </c>
    </row>
    <row r="107" spans="1:27" s="15" customFormat="1" ht="23.25" thickBot="1">
      <c r="A107" s="374"/>
      <c r="B107" s="369"/>
      <c r="C107" s="371"/>
      <c r="D107" s="371"/>
      <c r="E107" s="371"/>
      <c r="F107" s="367"/>
      <c r="G107" s="362"/>
      <c r="H107" s="357"/>
      <c r="I107" s="355"/>
      <c r="J107" s="84" t="s">
        <v>217</v>
      </c>
      <c r="K107" s="67" t="s">
        <v>867</v>
      </c>
      <c r="L107" s="66">
        <v>11</v>
      </c>
      <c r="M107" s="23"/>
      <c r="N107" s="163"/>
      <c r="O107" s="148"/>
      <c r="P107" s="17">
        <v>1</v>
      </c>
      <c r="Q107" s="17" t="s">
        <v>400</v>
      </c>
      <c r="R107" s="18"/>
      <c r="S107" s="19"/>
      <c r="T107" s="16"/>
      <c r="U107" s="20"/>
      <c r="V107" s="20"/>
      <c r="W107" s="182">
        <f t="shared" si="7"/>
        <v>0</v>
      </c>
      <c r="X107" s="21">
        <f t="shared" si="8"/>
        <v>0</v>
      </c>
      <c r="Y107" s="21">
        <f t="shared" si="9"/>
        <v>0</v>
      </c>
      <c r="Z107" s="43">
        <f t="shared" si="10"/>
        <v>0</v>
      </c>
      <c r="AA107" s="22">
        <v>0</v>
      </c>
    </row>
    <row r="108" spans="1:27" s="15" customFormat="1" ht="23.25" thickTop="1">
      <c r="A108" s="373" t="s">
        <v>738</v>
      </c>
      <c r="B108" s="368"/>
      <c r="C108" s="368" t="s">
        <v>864</v>
      </c>
      <c r="D108" s="368"/>
      <c r="E108" s="368" t="s">
        <v>737</v>
      </c>
      <c r="F108" s="359" t="s">
        <v>727</v>
      </c>
      <c r="G108" s="361" t="s">
        <v>95</v>
      </c>
      <c r="H108" s="310" t="s">
        <v>868</v>
      </c>
      <c r="I108" s="354">
        <v>11</v>
      </c>
      <c r="J108" s="68" t="s">
        <v>218</v>
      </c>
      <c r="K108" s="52" t="s">
        <v>728</v>
      </c>
      <c r="L108" s="68">
        <v>3</v>
      </c>
      <c r="M108" s="123" t="s">
        <v>99</v>
      </c>
      <c r="N108" s="168">
        <v>0</v>
      </c>
      <c r="O108" s="155" t="s">
        <v>341</v>
      </c>
      <c r="P108" s="31">
        <v>1</v>
      </c>
      <c r="Q108" s="31" t="s">
        <v>400</v>
      </c>
      <c r="R108" s="32"/>
      <c r="S108" s="33"/>
      <c r="T108" s="34"/>
      <c r="U108" s="35"/>
      <c r="V108" s="35"/>
      <c r="W108" s="181">
        <f t="shared" si="7"/>
        <v>0</v>
      </c>
      <c r="X108" s="13">
        <f t="shared" si="8"/>
        <v>0</v>
      </c>
      <c r="Y108" s="13">
        <f t="shared" si="9"/>
        <v>0</v>
      </c>
      <c r="Z108" s="13">
        <f t="shared" si="10"/>
        <v>0</v>
      </c>
      <c r="AA108" s="14">
        <v>0</v>
      </c>
    </row>
    <row r="109" spans="1:27" s="15" customFormat="1" ht="23.25" thickBot="1">
      <c r="A109" s="374"/>
      <c r="B109" s="369"/>
      <c r="C109" s="371"/>
      <c r="D109" s="371"/>
      <c r="E109" s="371"/>
      <c r="F109" s="367"/>
      <c r="G109" s="362"/>
      <c r="H109" s="357"/>
      <c r="I109" s="355"/>
      <c r="J109" s="84" t="s">
        <v>219</v>
      </c>
      <c r="K109" s="67" t="s">
        <v>867</v>
      </c>
      <c r="L109" s="66">
        <v>11</v>
      </c>
      <c r="M109" s="23"/>
      <c r="N109" s="163"/>
      <c r="O109" s="148"/>
      <c r="P109" s="17">
        <v>1</v>
      </c>
      <c r="Q109" s="17" t="s">
        <v>400</v>
      </c>
      <c r="R109" s="18"/>
      <c r="S109" s="19"/>
      <c r="T109" s="16"/>
      <c r="U109" s="20"/>
      <c r="V109" s="20"/>
      <c r="W109" s="182">
        <f t="shared" si="7"/>
        <v>0</v>
      </c>
      <c r="X109" s="21">
        <f t="shared" si="8"/>
        <v>0</v>
      </c>
      <c r="Y109" s="21">
        <f t="shared" si="9"/>
        <v>0</v>
      </c>
      <c r="Z109" s="43">
        <f t="shared" si="10"/>
        <v>0</v>
      </c>
      <c r="AA109" s="22">
        <v>0</v>
      </c>
    </row>
    <row r="110" spans="1:27" s="15" customFormat="1" ht="34.5" thickTop="1">
      <c r="A110" s="373" t="s">
        <v>738</v>
      </c>
      <c r="B110" s="368"/>
      <c r="C110" s="368" t="s">
        <v>869</v>
      </c>
      <c r="D110" s="368"/>
      <c r="E110" s="368" t="s">
        <v>737</v>
      </c>
      <c r="F110" s="359" t="s">
        <v>727</v>
      </c>
      <c r="G110" s="361" t="s">
        <v>60</v>
      </c>
      <c r="H110" s="310" t="s">
        <v>873</v>
      </c>
      <c r="I110" s="354">
        <v>8</v>
      </c>
      <c r="J110" s="68" t="s">
        <v>220</v>
      </c>
      <c r="K110" s="52" t="s">
        <v>730</v>
      </c>
      <c r="L110" s="68">
        <v>1</v>
      </c>
      <c r="M110" s="123" t="s">
        <v>100</v>
      </c>
      <c r="N110" s="162">
        <v>0</v>
      </c>
      <c r="O110" s="155" t="s">
        <v>343</v>
      </c>
      <c r="P110" s="31">
        <v>1</v>
      </c>
      <c r="Q110" s="31" t="s">
        <v>400</v>
      </c>
      <c r="R110" s="32"/>
      <c r="S110" s="33"/>
      <c r="T110" s="34"/>
      <c r="U110" s="35"/>
      <c r="V110" s="35"/>
      <c r="W110" s="181">
        <f t="shared" si="7"/>
        <v>0</v>
      </c>
      <c r="X110" s="13">
        <f t="shared" si="8"/>
        <v>0</v>
      </c>
      <c r="Y110" s="13">
        <f t="shared" si="9"/>
        <v>0</v>
      </c>
      <c r="Z110" s="13">
        <f t="shared" si="10"/>
        <v>0</v>
      </c>
      <c r="AA110" s="14">
        <v>0</v>
      </c>
    </row>
    <row r="111" spans="1:27" s="15" customFormat="1" ht="11.25">
      <c r="A111" s="374"/>
      <c r="B111" s="369"/>
      <c r="C111" s="371"/>
      <c r="D111" s="371"/>
      <c r="E111" s="371"/>
      <c r="F111" s="367"/>
      <c r="G111" s="362"/>
      <c r="H111" s="357"/>
      <c r="I111" s="355"/>
      <c r="J111" s="137" t="s">
        <v>221</v>
      </c>
      <c r="K111" s="67" t="s">
        <v>148</v>
      </c>
      <c r="L111" s="66">
        <v>6</v>
      </c>
      <c r="M111" s="23"/>
      <c r="N111" s="163"/>
      <c r="O111" s="148"/>
      <c r="P111" s="17">
        <v>1</v>
      </c>
      <c r="Q111" s="17" t="s">
        <v>400</v>
      </c>
      <c r="R111" s="18"/>
      <c r="S111" s="19"/>
      <c r="T111" s="16"/>
      <c r="U111" s="20"/>
      <c r="V111" s="20"/>
      <c r="W111" s="182">
        <f t="shared" si="7"/>
        <v>0</v>
      </c>
      <c r="X111" s="21">
        <f t="shared" si="8"/>
        <v>0</v>
      </c>
      <c r="Y111" s="21">
        <f t="shared" si="9"/>
        <v>0</v>
      </c>
      <c r="Z111" s="43">
        <f t="shared" si="10"/>
        <v>0</v>
      </c>
      <c r="AA111" s="22">
        <v>0</v>
      </c>
    </row>
    <row r="112" spans="1:27" s="15" customFormat="1" ht="22.5">
      <c r="A112" s="374"/>
      <c r="B112" s="369"/>
      <c r="C112" s="371"/>
      <c r="D112" s="371"/>
      <c r="E112" s="371"/>
      <c r="F112" s="367"/>
      <c r="G112" s="362"/>
      <c r="H112" s="357"/>
      <c r="I112" s="355"/>
      <c r="J112" s="137" t="s">
        <v>222</v>
      </c>
      <c r="K112" s="36" t="s">
        <v>871</v>
      </c>
      <c r="L112" s="66">
        <v>10</v>
      </c>
      <c r="M112" s="23"/>
      <c r="N112" s="163"/>
      <c r="O112" s="148"/>
      <c r="P112" s="17">
        <v>1</v>
      </c>
      <c r="Q112" s="17" t="s">
        <v>400</v>
      </c>
      <c r="R112" s="18"/>
      <c r="S112" s="19"/>
      <c r="T112" s="16"/>
      <c r="U112" s="20"/>
      <c r="V112" s="20"/>
      <c r="W112" s="182">
        <f t="shared" si="7"/>
        <v>0</v>
      </c>
      <c r="X112" s="24">
        <f t="shared" si="8"/>
        <v>0</v>
      </c>
      <c r="Y112" s="21">
        <f t="shared" si="9"/>
        <v>0</v>
      </c>
      <c r="Z112" s="21">
        <f t="shared" si="10"/>
        <v>0</v>
      </c>
      <c r="AA112" s="22">
        <v>0</v>
      </c>
    </row>
    <row r="113" spans="1:27" s="15" customFormat="1" ht="11.25">
      <c r="A113" s="374"/>
      <c r="B113" s="369"/>
      <c r="C113" s="371"/>
      <c r="D113" s="371"/>
      <c r="E113" s="371"/>
      <c r="F113" s="367"/>
      <c r="G113" s="362"/>
      <c r="H113" s="357"/>
      <c r="I113" s="355"/>
      <c r="J113" s="137" t="s">
        <v>223</v>
      </c>
      <c r="K113" s="36" t="s">
        <v>870</v>
      </c>
      <c r="L113" s="66">
        <v>6</v>
      </c>
      <c r="M113" s="23"/>
      <c r="N113" s="163"/>
      <c r="O113" s="148"/>
      <c r="P113" s="17">
        <v>1</v>
      </c>
      <c r="Q113" s="17" t="s">
        <v>400</v>
      </c>
      <c r="R113" s="18"/>
      <c r="S113" s="19"/>
      <c r="T113" s="16"/>
      <c r="U113" s="20"/>
      <c r="V113" s="20"/>
      <c r="W113" s="182">
        <f t="shared" si="7"/>
        <v>0</v>
      </c>
      <c r="X113" s="21">
        <f t="shared" si="8"/>
        <v>0</v>
      </c>
      <c r="Y113" s="24">
        <f t="shared" si="9"/>
        <v>0</v>
      </c>
      <c r="Z113" s="21">
        <f t="shared" si="10"/>
        <v>0</v>
      </c>
      <c r="AA113" s="22">
        <v>0</v>
      </c>
    </row>
    <row r="114" spans="1:27" s="15" customFormat="1" ht="23.25" thickBot="1">
      <c r="A114" s="374"/>
      <c r="B114" s="369"/>
      <c r="C114" s="371"/>
      <c r="D114" s="371"/>
      <c r="E114" s="371"/>
      <c r="F114" s="367"/>
      <c r="G114" s="362"/>
      <c r="H114" s="357"/>
      <c r="I114" s="355"/>
      <c r="J114" s="84" t="s">
        <v>224</v>
      </c>
      <c r="K114" s="36" t="s">
        <v>872</v>
      </c>
      <c r="L114" s="66">
        <v>4</v>
      </c>
      <c r="M114" s="17"/>
      <c r="N114" s="163"/>
      <c r="O114" s="148"/>
      <c r="P114" s="17">
        <v>1</v>
      </c>
      <c r="Q114" s="17" t="s">
        <v>400</v>
      </c>
      <c r="R114" s="18"/>
      <c r="S114" s="19"/>
      <c r="T114" s="16"/>
      <c r="U114" s="20"/>
      <c r="V114" s="20"/>
      <c r="W114" s="182">
        <f t="shared" si="7"/>
        <v>0</v>
      </c>
      <c r="X114" s="21">
        <f t="shared" si="8"/>
        <v>0</v>
      </c>
      <c r="Y114" s="21">
        <f t="shared" si="9"/>
        <v>0</v>
      </c>
      <c r="Z114" s="24">
        <f t="shared" si="10"/>
        <v>0</v>
      </c>
      <c r="AA114" s="22">
        <v>0</v>
      </c>
    </row>
    <row r="115" spans="1:27" s="15" customFormat="1" ht="34.5" thickTop="1">
      <c r="A115" s="373" t="s">
        <v>738</v>
      </c>
      <c r="B115" s="368"/>
      <c r="C115" s="368" t="s">
        <v>869</v>
      </c>
      <c r="D115" s="368"/>
      <c r="E115" s="368" t="s">
        <v>737</v>
      </c>
      <c r="F115" s="359" t="s">
        <v>727</v>
      </c>
      <c r="G115" s="361" t="s">
        <v>61</v>
      </c>
      <c r="H115" s="310" t="s">
        <v>874</v>
      </c>
      <c r="I115" s="354">
        <v>8</v>
      </c>
      <c r="J115" s="68" t="s">
        <v>225</v>
      </c>
      <c r="K115" s="52" t="s">
        <v>730</v>
      </c>
      <c r="L115" s="68">
        <v>1</v>
      </c>
      <c r="M115" s="123" t="s">
        <v>100</v>
      </c>
      <c r="N115" s="162">
        <v>0</v>
      </c>
      <c r="O115" s="155" t="s">
        <v>343</v>
      </c>
      <c r="P115" s="31">
        <v>1</v>
      </c>
      <c r="Q115" s="31" t="s">
        <v>400</v>
      </c>
      <c r="R115" s="32"/>
      <c r="S115" s="33"/>
      <c r="T115" s="34"/>
      <c r="U115" s="35"/>
      <c r="V115" s="35"/>
      <c r="W115" s="181">
        <f t="shared" si="7"/>
        <v>0</v>
      </c>
      <c r="X115" s="13">
        <f t="shared" si="8"/>
        <v>0</v>
      </c>
      <c r="Y115" s="13">
        <f t="shared" si="9"/>
        <v>0</v>
      </c>
      <c r="Z115" s="13">
        <f t="shared" si="10"/>
        <v>0</v>
      </c>
      <c r="AA115" s="14">
        <v>0</v>
      </c>
    </row>
    <row r="116" spans="1:27" s="15" customFormat="1" ht="11.25">
      <c r="A116" s="374"/>
      <c r="B116" s="369"/>
      <c r="C116" s="371"/>
      <c r="D116" s="371"/>
      <c r="E116" s="371"/>
      <c r="F116" s="367"/>
      <c r="G116" s="362"/>
      <c r="H116" s="357"/>
      <c r="I116" s="355"/>
      <c r="J116" s="137" t="s">
        <v>226</v>
      </c>
      <c r="K116" s="67" t="s">
        <v>148</v>
      </c>
      <c r="L116" s="66">
        <v>6</v>
      </c>
      <c r="M116" s="23"/>
      <c r="N116" s="163"/>
      <c r="O116" s="148"/>
      <c r="P116" s="17">
        <v>1</v>
      </c>
      <c r="Q116" s="17" t="s">
        <v>400</v>
      </c>
      <c r="R116" s="18"/>
      <c r="S116" s="19"/>
      <c r="T116" s="16"/>
      <c r="U116" s="20"/>
      <c r="V116" s="20"/>
      <c r="W116" s="182">
        <f t="shared" si="7"/>
        <v>0</v>
      </c>
      <c r="X116" s="21">
        <f t="shared" si="8"/>
        <v>0</v>
      </c>
      <c r="Y116" s="21">
        <f t="shared" si="9"/>
        <v>0</v>
      </c>
      <c r="Z116" s="43">
        <f t="shared" si="10"/>
        <v>0</v>
      </c>
      <c r="AA116" s="22">
        <v>0</v>
      </c>
    </row>
    <row r="117" spans="1:27" s="15" customFormat="1" ht="22.5">
      <c r="A117" s="374"/>
      <c r="B117" s="369"/>
      <c r="C117" s="371"/>
      <c r="D117" s="371"/>
      <c r="E117" s="371"/>
      <c r="F117" s="367"/>
      <c r="G117" s="362"/>
      <c r="H117" s="357"/>
      <c r="I117" s="355"/>
      <c r="J117" s="137" t="s">
        <v>227</v>
      </c>
      <c r="K117" s="36" t="s">
        <v>871</v>
      </c>
      <c r="L117" s="66">
        <v>10</v>
      </c>
      <c r="M117" s="23"/>
      <c r="N117" s="163"/>
      <c r="O117" s="148"/>
      <c r="P117" s="17">
        <v>1</v>
      </c>
      <c r="Q117" s="17" t="s">
        <v>400</v>
      </c>
      <c r="R117" s="18"/>
      <c r="S117" s="19"/>
      <c r="T117" s="16"/>
      <c r="U117" s="20"/>
      <c r="V117" s="20"/>
      <c r="W117" s="182">
        <f t="shared" si="7"/>
        <v>0</v>
      </c>
      <c r="X117" s="24">
        <f t="shared" si="8"/>
        <v>0</v>
      </c>
      <c r="Y117" s="21">
        <f t="shared" si="9"/>
        <v>0</v>
      </c>
      <c r="Z117" s="21">
        <f t="shared" si="10"/>
        <v>0</v>
      </c>
      <c r="AA117" s="22">
        <v>0</v>
      </c>
    </row>
    <row r="118" spans="1:27" s="15" customFormat="1" ht="11.25">
      <c r="A118" s="374"/>
      <c r="B118" s="369"/>
      <c r="C118" s="371"/>
      <c r="D118" s="371"/>
      <c r="E118" s="371"/>
      <c r="F118" s="367"/>
      <c r="G118" s="362"/>
      <c r="H118" s="357"/>
      <c r="I118" s="355"/>
      <c r="J118" s="137" t="s">
        <v>228</v>
      </c>
      <c r="K118" s="36" t="s">
        <v>870</v>
      </c>
      <c r="L118" s="66">
        <v>6</v>
      </c>
      <c r="M118" s="23"/>
      <c r="N118" s="163"/>
      <c r="O118" s="148"/>
      <c r="P118" s="17">
        <v>1</v>
      </c>
      <c r="Q118" s="17" t="s">
        <v>400</v>
      </c>
      <c r="R118" s="18"/>
      <c r="S118" s="19"/>
      <c r="T118" s="16"/>
      <c r="U118" s="20"/>
      <c r="V118" s="20"/>
      <c r="W118" s="182">
        <f t="shared" si="7"/>
        <v>0</v>
      </c>
      <c r="X118" s="21">
        <f t="shared" si="8"/>
        <v>0</v>
      </c>
      <c r="Y118" s="24">
        <f t="shared" si="9"/>
        <v>0</v>
      </c>
      <c r="Z118" s="21">
        <f t="shared" si="10"/>
        <v>0</v>
      </c>
      <c r="AA118" s="22">
        <v>0</v>
      </c>
    </row>
    <row r="119" spans="1:27" s="15" customFormat="1" ht="23.25" thickBot="1">
      <c r="A119" s="374"/>
      <c r="B119" s="369"/>
      <c r="C119" s="371"/>
      <c r="D119" s="371"/>
      <c r="E119" s="371"/>
      <c r="F119" s="367"/>
      <c r="G119" s="362"/>
      <c r="H119" s="357"/>
      <c r="I119" s="355"/>
      <c r="J119" s="84" t="s">
        <v>229</v>
      </c>
      <c r="K119" s="36" t="s">
        <v>872</v>
      </c>
      <c r="L119" s="66">
        <v>4</v>
      </c>
      <c r="M119" s="17"/>
      <c r="N119" s="163"/>
      <c r="O119" s="148"/>
      <c r="P119" s="17">
        <v>1</v>
      </c>
      <c r="Q119" s="17" t="s">
        <v>400</v>
      </c>
      <c r="R119" s="18"/>
      <c r="S119" s="19"/>
      <c r="T119" s="16"/>
      <c r="U119" s="20"/>
      <c r="V119" s="20"/>
      <c r="W119" s="182">
        <f t="shared" si="7"/>
        <v>0</v>
      </c>
      <c r="X119" s="21">
        <f t="shared" si="8"/>
        <v>0</v>
      </c>
      <c r="Y119" s="21">
        <f t="shared" si="9"/>
        <v>0</v>
      </c>
      <c r="Z119" s="24">
        <f t="shared" si="10"/>
        <v>0</v>
      </c>
      <c r="AA119" s="22">
        <v>0</v>
      </c>
    </row>
    <row r="120" spans="1:27" s="15" customFormat="1" ht="68.25" thickTop="1">
      <c r="A120" s="373" t="s">
        <v>738</v>
      </c>
      <c r="B120" s="368"/>
      <c r="C120" s="368" t="s">
        <v>878</v>
      </c>
      <c r="D120" s="368"/>
      <c r="E120" s="368" t="s">
        <v>737</v>
      </c>
      <c r="F120" s="359" t="s">
        <v>727</v>
      </c>
      <c r="G120" s="361" t="s">
        <v>133</v>
      </c>
      <c r="H120" s="310" t="s">
        <v>879</v>
      </c>
      <c r="I120" s="354">
        <v>6</v>
      </c>
      <c r="J120" s="68" t="s">
        <v>230</v>
      </c>
      <c r="K120" s="52" t="s">
        <v>730</v>
      </c>
      <c r="L120" s="68">
        <v>1</v>
      </c>
      <c r="M120" s="123" t="s">
        <v>342</v>
      </c>
      <c r="N120" s="162">
        <v>14</v>
      </c>
      <c r="O120" s="155" t="s">
        <v>344</v>
      </c>
      <c r="P120" s="31">
        <v>1</v>
      </c>
      <c r="Q120" s="31" t="s">
        <v>400</v>
      </c>
      <c r="R120" s="32">
        <v>9.37</v>
      </c>
      <c r="S120" s="33">
        <v>0.5</v>
      </c>
      <c r="T120" s="179" t="s">
        <v>409</v>
      </c>
      <c r="U120" s="35">
        <f>20*0.05+6*0.6+2*0.92</f>
        <v>6.4399999999999995</v>
      </c>
      <c r="V120" s="35"/>
      <c r="W120" s="181">
        <f t="shared" si="7"/>
        <v>14</v>
      </c>
      <c r="X120" s="13">
        <f t="shared" si="8"/>
        <v>11.125</v>
      </c>
      <c r="Y120" s="13">
        <f t="shared" si="9"/>
        <v>155.75</v>
      </c>
      <c r="Z120" s="13">
        <f t="shared" si="10"/>
        <v>0</v>
      </c>
      <c r="AA120" s="14">
        <v>0</v>
      </c>
    </row>
    <row r="121" spans="1:27" s="15" customFormat="1" ht="33.75">
      <c r="A121" s="374"/>
      <c r="B121" s="369"/>
      <c r="C121" s="371"/>
      <c r="D121" s="371"/>
      <c r="E121" s="371"/>
      <c r="F121" s="367"/>
      <c r="G121" s="362"/>
      <c r="H121" s="357"/>
      <c r="I121" s="355"/>
      <c r="J121" s="137" t="s">
        <v>231</v>
      </c>
      <c r="K121" s="67" t="s">
        <v>732</v>
      </c>
      <c r="L121" s="66">
        <v>3</v>
      </c>
      <c r="M121" s="23"/>
      <c r="N121" s="163">
        <f>+N120</f>
        <v>14</v>
      </c>
      <c r="O121" s="173" t="s">
        <v>345</v>
      </c>
      <c r="P121" s="17">
        <v>1</v>
      </c>
      <c r="Q121" s="17" t="s">
        <v>400</v>
      </c>
      <c r="R121" s="18">
        <v>9.37</v>
      </c>
      <c r="S121" s="19">
        <v>1</v>
      </c>
      <c r="T121" s="16"/>
      <c r="U121" s="20"/>
      <c r="V121" s="20"/>
      <c r="W121" s="182">
        <f t="shared" si="7"/>
        <v>14</v>
      </c>
      <c r="X121" s="21">
        <f t="shared" si="8"/>
        <v>9.37</v>
      </c>
      <c r="Y121" s="21">
        <f t="shared" si="9"/>
        <v>131.17999999999998</v>
      </c>
      <c r="Z121" s="43">
        <f t="shared" si="10"/>
        <v>0</v>
      </c>
      <c r="AA121" s="22">
        <v>0</v>
      </c>
    </row>
    <row r="122" spans="1:27" s="15" customFormat="1" ht="22.5">
      <c r="A122" s="374"/>
      <c r="B122" s="369"/>
      <c r="C122" s="371"/>
      <c r="D122" s="371"/>
      <c r="E122" s="371"/>
      <c r="F122" s="367"/>
      <c r="G122" s="362"/>
      <c r="H122" s="357"/>
      <c r="I122" s="355"/>
      <c r="J122" s="137" t="s">
        <v>232</v>
      </c>
      <c r="K122" s="36" t="s">
        <v>876</v>
      </c>
      <c r="L122" s="66">
        <v>10</v>
      </c>
      <c r="M122" s="23"/>
      <c r="N122" s="163">
        <f>+N120</f>
        <v>14</v>
      </c>
      <c r="O122" s="148"/>
      <c r="P122" s="17">
        <v>1</v>
      </c>
      <c r="Q122" s="17" t="s">
        <v>400</v>
      </c>
      <c r="R122" s="18">
        <v>9.37</v>
      </c>
      <c r="S122" s="19">
        <v>0.125</v>
      </c>
      <c r="T122" s="16"/>
      <c r="U122" s="20"/>
      <c r="V122" s="20"/>
      <c r="W122" s="182">
        <f t="shared" si="7"/>
        <v>14</v>
      </c>
      <c r="X122" s="24">
        <f t="shared" si="8"/>
        <v>1.17125</v>
      </c>
      <c r="Y122" s="21">
        <f t="shared" si="9"/>
        <v>16.397499999999997</v>
      </c>
      <c r="Z122" s="21">
        <f t="shared" si="10"/>
        <v>0</v>
      </c>
      <c r="AA122" s="22">
        <v>0</v>
      </c>
    </row>
    <row r="123" spans="1:27" s="15" customFormat="1" ht="23.25" thickBot="1">
      <c r="A123" s="374"/>
      <c r="B123" s="369"/>
      <c r="C123" s="371"/>
      <c r="D123" s="371"/>
      <c r="E123" s="371"/>
      <c r="F123" s="367"/>
      <c r="G123" s="362"/>
      <c r="H123" s="357"/>
      <c r="I123" s="355"/>
      <c r="J123" s="84" t="s">
        <v>233</v>
      </c>
      <c r="K123" s="36" t="s">
        <v>877</v>
      </c>
      <c r="L123" s="66">
        <v>10</v>
      </c>
      <c r="M123" s="23"/>
      <c r="N123" s="163">
        <f>+N120</f>
        <v>14</v>
      </c>
      <c r="O123" s="148"/>
      <c r="P123" s="17">
        <v>1</v>
      </c>
      <c r="Q123" s="17" t="s">
        <v>400</v>
      </c>
      <c r="R123" s="18">
        <v>9.37</v>
      </c>
      <c r="S123" s="19">
        <v>0.125</v>
      </c>
      <c r="T123" s="16"/>
      <c r="U123" s="20"/>
      <c r="V123" s="20"/>
      <c r="W123" s="182">
        <f t="shared" si="7"/>
        <v>14</v>
      </c>
      <c r="X123" s="21">
        <f t="shared" si="8"/>
        <v>1.17125</v>
      </c>
      <c r="Y123" s="24">
        <f t="shared" si="9"/>
        <v>16.397499999999997</v>
      </c>
      <c r="Z123" s="21">
        <f t="shared" si="10"/>
        <v>0</v>
      </c>
      <c r="AA123" s="22">
        <v>0</v>
      </c>
    </row>
    <row r="124" spans="1:27" s="15" customFormat="1" ht="57" thickTop="1">
      <c r="A124" s="373" t="s">
        <v>738</v>
      </c>
      <c r="B124" s="368"/>
      <c r="C124" s="368" t="s">
        <v>878</v>
      </c>
      <c r="D124" s="368"/>
      <c r="E124" s="368" t="s">
        <v>737</v>
      </c>
      <c r="F124" s="359" t="s">
        <v>727</v>
      </c>
      <c r="G124" s="361" t="s">
        <v>134</v>
      </c>
      <c r="H124" s="310" t="s">
        <v>880</v>
      </c>
      <c r="I124" s="354">
        <v>6</v>
      </c>
      <c r="J124" s="68" t="s">
        <v>234</v>
      </c>
      <c r="K124" s="52" t="s">
        <v>730</v>
      </c>
      <c r="L124" s="68">
        <v>1</v>
      </c>
      <c r="M124" s="123" t="s">
        <v>375</v>
      </c>
      <c r="N124" s="162">
        <v>12</v>
      </c>
      <c r="O124" s="155" t="s">
        <v>344</v>
      </c>
      <c r="P124" s="31">
        <v>1</v>
      </c>
      <c r="Q124" s="31" t="s">
        <v>400</v>
      </c>
      <c r="R124" s="32"/>
      <c r="S124" s="33"/>
      <c r="T124" s="34"/>
      <c r="U124" s="35"/>
      <c r="V124" s="35"/>
      <c r="W124" s="181">
        <f t="shared" si="7"/>
        <v>12</v>
      </c>
      <c r="X124" s="13">
        <f t="shared" si="8"/>
        <v>0</v>
      </c>
      <c r="Y124" s="13">
        <f t="shared" si="9"/>
        <v>0</v>
      </c>
      <c r="Z124" s="13">
        <f t="shared" si="10"/>
        <v>0</v>
      </c>
      <c r="AA124" s="14">
        <v>0.2</v>
      </c>
    </row>
    <row r="125" spans="1:27" s="15" customFormat="1" ht="33.75">
      <c r="A125" s="374"/>
      <c r="B125" s="369"/>
      <c r="C125" s="371"/>
      <c r="D125" s="371"/>
      <c r="E125" s="371"/>
      <c r="F125" s="367"/>
      <c r="G125" s="362"/>
      <c r="H125" s="357"/>
      <c r="I125" s="355"/>
      <c r="J125" s="137" t="s">
        <v>235</v>
      </c>
      <c r="K125" s="67" t="s">
        <v>732</v>
      </c>
      <c r="L125" s="66">
        <v>3</v>
      </c>
      <c r="M125" s="23"/>
      <c r="N125" s="163"/>
      <c r="O125" s="173" t="s">
        <v>345</v>
      </c>
      <c r="P125" s="17">
        <v>1</v>
      </c>
      <c r="Q125" s="17" t="s">
        <v>400</v>
      </c>
      <c r="R125" s="18"/>
      <c r="S125" s="19"/>
      <c r="T125" s="16"/>
      <c r="U125" s="20"/>
      <c r="V125" s="20"/>
      <c r="W125" s="182">
        <f t="shared" si="7"/>
        <v>0</v>
      </c>
      <c r="X125" s="21">
        <f t="shared" si="8"/>
        <v>0</v>
      </c>
      <c r="Y125" s="21">
        <f t="shared" si="9"/>
        <v>0</v>
      </c>
      <c r="Z125" s="43">
        <f t="shared" si="10"/>
        <v>0</v>
      </c>
      <c r="AA125" s="22">
        <v>0.2</v>
      </c>
    </row>
    <row r="126" spans="1:27" s="15" customFormat="1" ht="22.5">
      <c r="A126" s="374"/>
      <c r="B126" s="369"/>
      <c r="C126" s="371"/>
      <c r="D126" s="371"/>
      <c r="E126" s="371"/>
      <c r="F126" s="367"/>
      <c r="G126" s="362"/>
      <c r="H126" s="357"/>
      <c r="I126" s="355"/>
      <c r="J126" s="137" t="s">
        <v>236</v>
      </c>
      <c r="K126" s="36" t="s">
        <v>876</v>
      </c>
      <c r="L126" s="66">
        <v>10</v>
      </c>
      <c r="M126" s="23"/>
      <c r="N126" s="163"/>
      <c r="O126" s="148"/>
      <c r="P126" s="17">
        <v>1</v>
      </c>
      <c r="Q126" s="17" t="s">
        <v>400</v>
      </c>
      <c r="R126" s="18"/>
      <c r="S126" s="19"/>
      <c r="T126" s="16"/>
      <c r="U126" s="20"/>
      <c r="V126" s="20"/>
      <c r="W126" s="182">
        <f t="shared" si="7"/>
        <v>0</v>
      </c>
      <c r="X126" s="24">
        <f t="shared" si="8"/>
        <v>0</v>
      </c>
      <c r="Y126" s="21">
        <f t="shared" si="9"/>
        <v>0</v>
      </c>
      <c r="Z126" s="21">
        <f t="shared" si="10"/>
        <v>0</v>
      </c>
      <c r="AA126" s="22">
        <v>0.2</v>
      </c>
    </row>
    <row r="127" spans="1:27" s="15" customFormat="1" ht="23.25" thickBot="1">
      <c r="A127" s="374"/>
      <c r="B127" s="369"/>
      <c r="C127" s="371"/>
      <c r="D127" s="371"/>
      <c r="E127" s="371"/>
      <c r="F127" s="367"/>
      <c r="G127" s="362"/>
      <c r="H127" s="357"/>
      <c r="I127" s="355"/>
      <c r="J127" s="84" t="s">
        <v>237</v>
      </c>
      <c r="K127" s="36" t="s">
        <v>877</v>
      </c>
      <c r="L127" s="66">
        <v>10</v>
      </c>
      <c r="M127" s="23"/>
      <c r="N127" s="163"/>
      <c r="O127" s="148"/>
      <c r="P127" s="17">
        <v>1</v>
      </c>
      <c r="Q127" s="17" t="s">
        <v>400</v>
      </c>
      <c r="R127" s="18"/>
      <c r="S127" s="19"/>
      <c r="T127" s="16"/>
      <c r="U127" s="20"/>
      <c r="V127" s="20"/>
      <c r="W127" s="182">
        <f t="shared" si="7"/>
        <v>0</v>
      </c>
      <c r="X127" s="21">
        <f t="shared" si="8"/>
        <v>0</v>
      </c>
      <c r="Y127" s="24">
        <f t="shared" si="9"/>
        <v>0</v>
      </c>
      <c r="Z127" s="21">
        <f t="shared" si="10"/>
        <v>0</v>
      </c>
      <c r="AA127" s="22">
        <v>0.2</v>
      </c>
    </row>
    <row r="128" spans="1:27" s="15" customFormat="1" ht="34.5" thickTop="1">
      <c r="A128" s="364" t="s">
        <v>738</v>
      </c>
      <c r="B128" s="359"/>
      <c r="C128" s="359" t="s">
        <v>380</v>
      </c>
      <c r="D128" s="359"/>
      <c r="E128" s="359" t="s">
        <v>737</v>
      </c>
      <c r="F128" s="359" t="s">
        <v>727</v>
      </c>
      <c r="G128" s="359" t="s">
        <v>62</v>
      </c>
      <c r="H128" s="359" t="s">
        <v>127</v>
      </c>
      <c r="I128" s="359">
        <v>5</v>
      </c>
      <c r="J128" s="68" t="s">
        <v>238</v>
      </c>
      <c r="K128" s="55" t="s">
        <v>730</v>
      </c>
      <c r="L128" s="69">
        <v>1</v>
      </c>
      <c r="M128" s="123" t="s">
        <v>376</v>
      </c>
      <c r="N128" s="166">
        <v>26</v>
      </c>
      <c r="O128" s="155"/>
      <c r="P128" s="58">
        <v>1</v>
      </c>
      <c r="Q128" s="58" t="s">
        <v>400</v>
      </c>
      <c r="R128" s="59"/>
      <c r="S128" s="60"/>
      <c r="T128" s="61"/>
      <c r="U128" s="62"/>
      <c r="V128" s="62"/>
      <c r="W128" s="185">
        <f t="shared" si="7"/>
        <v>26</v>
      </c>
      <c r="X128" s="63">
        <f t="shared" si="8"/>
        <v>0</v>
      </c>
      <c r="Y128" s="63">
        <f t="shared" si="9"/>
        <v>0</v>
      </c>
      <c r="Z128" s="63">
        <f t="shared" si="10"/>
        <v>0</v>
      </c>
      <c r="AA128" s="64">
        <v>0</v>
      </c>
    </row>
    <row r="129" spans="1:27" s="15" customFormat="1" ht="11.25">
      <c r="A129" s="365"/>
      <c r="B129" s="367"/>
      <c r="C129" s="367"/>
      <c r="D129" s="367"/>
      <c r="E129" s="367"/>
      <c r="F129" s="367"/>
      <c r="G129" s="367"/>
      <c r="H129" s="367"/>
      <c r="I129" s="367"/>
      <c r="J129" s="137" t="s">
        <v>239</v>
      </c>
      <c r="K129" s="56" t="s">
        <v>837</v>
      </c>
      <c r="L129" s="137">
        <v>3</v>
      </c>
      <c r="M129" s="138"/>
      <c r="N129" s="163"/>
      <c r="O129" s="173"/>
      <c r="P129" s="17">
        <v>1</v>
      </c>
      <c r="Q129" s="17" t="s">
        <v>400</v>
      </c>
      <c r="R129" s="18"/>
      <c r="S129" s="19"/>
      <c r="T129" s="16"/>
      <c r="U129" s="20"/>
      <c r="V129" s="20"/>
      <c r="W129" s="182">
        <f t="shared" si="7"/>
        <v>0</v>
      </c>
      <c r="X129" s="21">
        <f t="shared" si="8"/>
        <v>0</v>
      </c>
      <c r="Y129" s="21">
        <f t="shared" si="9"/>
        <v>0</v>
      </c>
      <c r="Z129" s="21">
        <f t="shared" si="10"/>
        <v>0</v>
      </c>
      <c r="AA129" s="196">
        <v>0</v>
      </c>
    </row>
    <row r="130" spans="1:27" s="15" customFormat="1" ht="22.5" customHeight="1" thickBot="1">
      <c r="A130" s="366"/>
      <c r="B130" s="360"/>
      <c r="C130" s="360"/>
      <c r="D130" s="360"/>
      <c r="E130" s="360"/>
      <c r="F130" s="360"/>
      <c r="G130" s="360"/>
      <c r="H130" s="360"/>
      <c r="I130" s="360"/>
      <c r="J130" s="84" t="s">
        <v>240</v>
      </c>
      <c r="K130" s="135" t="s">
        <v>374</v>
      </c>
      <c r="L130" s="128">
        <v>10</v>
      </c>
      <c r="M130" s="129"/>
      <c r="N130" s="167"/>
      <c r="O130" s="153"/>
      <c r="P130" s="126">
        <v>1</v>
      </c>
      <c r="Q130" s="126" t="s">
        <v>400</v>
      </c>
      <c r="R130" s="130"/>
      <c r="S130" s="131"/>
      <c r="T130" s="132"/>
      <c r="U130" s="133"/>
      <c r="V130" s="133"/>
      <c r="W130" s="184">
        <f t="shared" si="7"/>
        <v>0</v>
      </c>
      <c r="X130" s="51">
        <f t="shared" si="8"/>
        <v>0</v>
      </c>
      <c r="Y130" s="51">
        <f t="shared" si="9"/>
        <v>0</v>
      </c>
      <c r="Z130" s="51">
        <f t="shared" si="10"/>
        <v>0</v>
      </c>
      <c r="AA130" s="134">
        <v>0</v>
      </c>
    </row>
    <row r="131" spans="1:27" s="15" customFormat="1" ht="22.5" customHeight="1" thickTop="1">
      <c r="A131" s="364" t="s">
        <v>738</v>
      </c>
      <c r="B131" s="359"/>
      <c r="C131" s="359" t="s">
        <v>379</v>
      </c>
      <c r="D131" s="359"/>
      <c r="E131" s="359" t="s">
        <v>737</v>
      </c>
      <c r="F131" s="359" t="s">
        <v>727</v>
      </c>
      <c r="G131" s="359" t="s">
        <v>126</v>
      </c>
      <c r="H131" s="359" t="s">
        <v>135</v>
      </c>
      <c r="I131" s="359">
        <v>1</v>
      </c>
      <c r="J131" s="68" t="s">
        <v>241</v>
      </c>
      <c r="K131" s="52" t="s">
        <v>730</v>
      </c>
      <c r="L131" s="68">
        <v>1</v>
      </c>
      <c r="M131" s="121" t="s">
        <v>383</v>
      </c>
      <c r="N131" s="168">
        <v>0</v>
      </c>
      <c r="O131" s="146" t="s">
        <v>346</v>
      </c>
      <c r="P131" s="31">
        <v>1</v>
      </c>
      <c r="Q131" s="31" t="s">
        <v>400</v>
      </c>
      <c r="R131" s="32">
        <v>9.37</v>
      </c>
      <c r="S131" s="33">
        <v>0.5</v>
      </c>
      <c r="T131" s="179" t="s">
        <v>410</v>
      </c>
      <c r="U131" s="35">
        <f>5*0.05+2*0.6+1*0.92</f>
        <v>2.37</v>
      </c>
      <c r="V131" s="35"/>
      <c r="W131" s="181">
        <f t="shared" si="7"/>
        <v>0</v>
      </c>
      <c r="X131" s="13">
        <f t="shared" si="8"/>
        <v>7.055</v>
      </c>
      <c r="Y131" s="13">
        <f t="shared" si="9"/>
        <v>0</v>
      </c>
      <c r="Z131" s="13">
        <f t="shared" si="10"/>
        <v>0</v>
      </c>
      <c r="AA131" s="64">
        <v>0.1</v>
      </c>
    </row>
    <row r="132" spans="1:27" s="15" customFormat="1" ht="12" thickBot="1">
      <c r="A132" s="366"/>
      <c r="B132" s="360"/>
      <c r="C132" s="360"/>
      <c r="D132" s="360"/>
      <c r="E132" s="360"/>
      <c r="F132" s="360"/>
      <c r="G132" s="360"/>
      <c r="H132" s="360"/>
      <c r="I132" s="360"/>
      <c r="J132" s="84" t="s">
        <v>242</v>
      </c>
      <c r="K132" s="135" t="s">
        <v>377</v>
      </c>
      <c r="L132" s="128">
        <v>5</v>
      </c>
      <c r="M132" s="129"/>
      <c r="N132" s="167">
        <f>+N131</f>
        <v>0</v>
      </c>
      <c r="O132" s="152"/>
      <c r="P132" s="126">
        <v>1</v>
      </c>
      <c r="Q132" s="126" t="s">
        <v>400</v>
      </c>
      <c r="R132" s="191"/>
      <c r="S132" s="192"/>
      <c r="T132" s="193"/>
      <c r="U132" s="193"/>
      <c r="V132" s="133"/>
      <c r="W132" s="184">
        <f t="shared" si="7"/>
        <v>0</v>
      </c>
      <c r="X132" s="51">
        <f t="shared" si="8"/>
        <v>0</v>
      </c>
      <c r="Y132" s="51">
        <f t="shared" si="9"/>
        <v>0</v>
      </c>
      <c r="Z132" s="51">
        <f t="shared" si="10"/>
        <v>0</v>
      </c>
      <c r="AA132" s="196">
        <v>0.1</v>
      </c>
    </row>
    <row r="133" spans="1:27" s="15" customFormat="1" ht="68.25" thickTop="1">
      <c r="A133" s="373" t="s">
        <v>738</v>
      </c>
      <c r="B133" s="368"/>
      <c r="C133" s="368" t="s">
        <v>882</v>
      </c>
      <c r="D133" s="368"/>
      <c r="E133" s="368" t="s">
        <v>737</v>
      </c>
      <c r="F133" s="359" t="s">
        <v>727</v>
      </c>
      <c r="G133" s="361" t="s">
        <v>97</v>
      </c>
      <c r="H133" s="310" t="s">
        <v>883</v>
      </c>
      <c r="I133" s="354">
        <v>3</v>
      </c>
      <c r="J133" s="68" t="s">
        <v>243</v>
      </c>
      <c r="K133" s="52" t="s">
        <v>730</v>
      </c>
      <c r="L133" s="68">
        <v>1</v>
      </c>
      <c r="M133" s="121" t="s">
        <v>101</v>
      </c>
      <c r="N133" s="168">
        <v>0</v>
      </c>
      <c r="O133" s="155" t="s">
        <v>346</v>
      </c>
      <c r="P133" s="31">
        <v>1</v>
      </c>
      <c r="Q133" s="31" t="s">
        <v>400</v>
      </c>
      <c r="R133" s="59">
        <v>9.37</v>
      </c>
      <c r="S133" s="60">
        <v>1</v>
      </c>
      <c r="T133" s="179" t="s">
        <v>410</v>
      </c>
      <c r="U133" s="62">
        <f>5*0.05+2*0.6+1*0.92</f>
        <v>2.37</v>
      </c>
      <c r="V133" s="35"/>
      <c r="W133" s="181">
        <f t="shared" si="7"/>
        <v>0</v>
      </c>
      <c r="X133" s="13">
        <f t="shared" si="8"/>
        <v>11.739999999999998</v>
      </c>
      <c r="Y133" s="13">
        <f t="shared" si="9"/>
        <v>0</v>
      </c>
      <c r="Z133" s="13">
        <f t="shared" si="10"/>
        <v>0</v>
      </c>
      <c r="AA133" s="14">
        <v>1</v>
      </c>
    </row>
    <row r="134" spans="1:27" s="15" customFormat="1" ht="11.25">
      <c r="A134" s="374"/>
      <c r="B134" s="369"/>
      <c r="C134" s="371"/>
      <c r="D134" s="371"/>
      <c r="E134" s="371"/>
      <c r="F134" s="367"/>
      <c r="G134" s="362"/>
      <c r="H134" s="357"/>
      <c r="I134" s="355"/>
      <c r="J134" s="137" t="s">
        <v>244</v>
      </c>
      <c r="K134" s="67" t="s">
        <v>728</v>
      </c>
      <c r="L134" s="66">
        <v>4</v>
      </c>
      <c r="M134" s="23"/>
      <c r="N134" s="163">
        <f>+N133</f>
        <v>0</v>
      </c>
      <c r="O134" s="148"/>
      <c r="P134" s="17">
        <v>1</v>
      </c>
      <c r="Q134" s="17" t="s">
        <v>400</v>
      </c>
      <c r="R134" s="18"/>
      <c r="S134" s="19"/>
      <c r="T134" s="20"/>
      <c r="U134" s="20"/>
      <c r="V134" s="20"/>
      <c r="W134" s="182">
        <f t="shared" si="7"/>
        <v>0</v>
      </c>
      <c r="X134" s="21">
        <f t="shared" si="8"/>
        <v>0</v>
      </c>
      <c r="Y134" s="21">
        <f t="shared" si="9"/>
        <v>0</v>
      </c>
      <c r="Z134" s="43">
        <f t="shared" si="10"/>
        <v>0</v>
      </c>
      <c r="AA134" s="22">
        <v>0</v>
      </c>
    </row>
    <row r="135" spans="1:27" s="15" customFormat="1" ht="12" thickBot="1">
      <c r="A135" s="374"/>
      <c r="B135" s="369"/>
      <c r="C135" s="371"/>
      <c r="D135" s="371"/>
      <c r="E135" s="371"/>
      <c r="F135" s="367"/>
      <c r="G135" s="362"/>
      <c r="H135" s="357"/>
      <c r="I135" s="355"/>
      <c r="J135" s="84" t="s">
        <v>245</v>
      </c>
      <c r="K135" s="36" t="s">
        <v>884</v>
      </c>
      <c r="L135" s="66">
        <v>10</v>
      </c>
      <c r="M135" s="23"/>
      <c r="N135" s="163">
        <f>+N133</f>
        <v>0</v>
      </c>
      <c r="O135" s="148"/>
      <c r="P135" s="17">
        <v>1</v>
      </c>
      <c r="Q135" s="17" t="s">
        <v>400</v>
      </c>
      <c r="R135" s="18"/>
      <c r="S135" s="19"/>
      <c r="T135" s="20"/>
      <c r="U135" s="20"/>
      <c r="V135" s="20"/>
      <c r="W135" s="182">
        <f t="shared" si="7"/>
        <v>0</v>
      </c>
      <c r="X135" s="24">
        <f t="shared" si="8"/>
        <v>0</v>
      </c>
      <c r="Y135" s="21">
        <f t="shared" si="9"/>
        <v>0</v>
      </c>
      <c r="Z135" s="21">
        <f t="shared" si="10"/>
        <v>0</v>
      </c>
      <c r="AA135" s="22">
        <v>0</v>
      </c>
    </row>
    <row r="136" spans="1:27" s="15" customFormat="1" ht="68.25" thickTop="1">
      <c r="A136" s="373" t="s">
        <v>738</v>
      </c>
      <c r="B136" s="368"/>
      <c r="C136" s="368" t="s">
        <v>885</v>
      </c>
      <c r="D136" s="368"/>
      <c r="E136" s="368" t="s">
        <v>737</v>
      </c>
      <c r="F136" s="359" t="s">
        <v>727</v>
      </c>
      <c r="G136" s="361" t="s">
        <v>63</v>
      </c>
      <c r="H136" s="310" t="s">
        <v>886</v>
      </c>
      <c r="I136" s="354">
        <v>3</v>
      </c>
      <c r="J136" s="68" t="s">
        <v>246</v>
      </c>
      <c r="K136" s="52" t="s">
        <v>730</v>
      </c>
      <c r="L136" s="68">
        <v>1</v>
      </c>
      <c r="M136" s="121" t="s">
        <v>102</v>
      </c>
      <c r="N136" s="162">
        <v>0</v>
      </c>
      <c r="O136" s="147"/>
      <c r="P136" s="31">
        <v>1</v>
      </c>
      <c r="Q136" s="31" t="s">
        <v>400</v>
      </c>
      <c r="R136" s="32"/>
      <c r="S136" s="33"/>
      <c r="T136" s="34"/>
      <c r="U136" s="35"/>
      <c r="V136" s="35"/>
      <c r="W136" s="181">
        <f t="shared" si="7"/>
        <v>0</v>
      </c>
      <c r="X136" s="13">
        <f t="shared" si="8"/>
        <v>0</v>
      </c>
      <c r="Y136" s="13">
        <f t="shared" si="9"/>
        <v>0</v>
      </c>
      <c r="Z136" s="13">
        <f t="shared" si="10"/>
        <v>0</v>
      </c>
      <c r="AA136" s="14">
        <v>0</v>
      </c>
    </row>
    <row r="137" spans="1:27" s="15" customFormat="1" ht="11.25">
      <c r="A137" s="374"/>
      <c r="B137" s="369"/>
      <c r="C137" s="371"/>
      <c r="D137" s="371"/>
      <c r="E137" s="371"/>
      <c r="F137" s="367"/>
      <c r="G137" s="362"/>
      <c r="H137" s="357"/>
      <c r="I137" s="355"/>
      <c r="J137" s="137" t="s">
        <v>247</v>
      </c>
      <c r="K137" s="67" t="s">
        <v>887</v>
      </c>
      <c r="L137" s="66">
        <v>4</v>
      </c>
      <c r="M137" s="23"/>
      <c r="N137" s="163"/>
      <c r="O137" s="148"/>
      <c r="P137" s="17">
        <v>1</v>
      </c>
      <c r="Q137" s="17" t="s">
        <v>400</v>
      </c>
      <c r="R137" s="18"/>
      <c r="S137" s="19"/>
      <c r="T137" s="16"/>
      <c r="U137" s="20"/>
      <c r="V137" s="20"/>
      <c r="W137" s="182">
        <f t="shared" si="7"/>
        <v>0</v>
      </c>
      <c r="X137" s="21">
        <f t="shared" si="8"/>
        <v>0</v>
      </c>
      <c r="Y137" s="21">
        <f t="shared" si="9"/>
        <v>0</v>
      </c>
      <c r="Z137" s="43">
        <f t="shared" si="10"/>
        <v>0</v>
      </c>
      <c r="AA137" s="22">
        <v>0</v>
      </c>
    </row>
    <row r="138" spans="1:27" s="15" customFormat="1" ht="23.25" thickBot="1">
      <c r="A138" s="374"/>
      <c r="B138" s="369"/>
      <c r="C138" s="371"/>
      <c r="D138" s="371"/>
      <c r="E138" s="371"/>
      <c r="F138" s="367"/>
      <c r="G138" s="362"/>
      <c r="H138" s="357"/>
      <c r="I138" s="355"/>
      <c r="J138" s="84" t="s">
        <v>248</v>
      </c>
      <c r="K138" s="36" t="s">
        <v>888</v>
      </c>
      <c r="L138" s="66">
        <v>10</v>
      </c>
      <c r="M138" s="23"/>
      <c r="N138" s="163"/>
      <c r="O138" s="148"/>
      <c r="P138" s="17">
        <v>1</v>
      </c>
      <c r="Q138" s="17" t="s">
        <v>400</v>
      </c>
      <c r="R138" s="18"/>
      <c r="S138" s="19"/>
      <c r="T138" s="16"/>
      <c r="U138" s="20"/>
      <c r="V138" s="20"/>
      <c r="W138" s="182">
        <f t="shared" si="7"/>
        <v>0</v>
      </c>
      <c r="X138" s="24">
        <f t="shared" si="8"/>
        <v>0</v>
      </c>
      <c r="Y138" s="21">
        <f t="shared" si="9"/>
        <v>0</v>
      </c>
      <c r="Z138" s="21">
        <f t="shared" si="10"/>
        <v>0</v>
      </c>
      <c r="AA138" s="22">
        <v>0</v>
      </c>
    </row>
    <row r="139" spans="1:27" s="15" customFormat="1" ht="34.5" thickTop="1">
      <c r="A139" s="373" t="s">
        <v>738</v>
      </c>
      <c r="B139" s="368"/>
      <c r="C139" s="368" t="s">
        <v>889</v>
      </c>
      <c r="D139" s="368"/>
      <c r="E139" s="368" t="s">
        <v>737</v>
      </c>
      <c r="F139" s="359" t="s">
        <v>727</v>
      </c>
      <c r="G139" s="361" t="s">
        <v>136</v>
      </c>
      <c r="H139" s="310" t="s">
        <v>399</v>
      </c>
      <c r="I139" s="354">
        <v>5</v>
      </c>
      <c r="J139" s="68" t="s">
        <v>249</v>
      </c>
      <c r="K139" s="52" t="s">
        <v>730</v>
      </c>
      <c r="L139" s="68">
        <v>1</v>
      </c>
      <c r="M139" s="121" t="s">
        <v>103</v>
      </c>
      <c r="N139" s="162">
        <v>0</v>
      </c>
      <c r="O139" s="147"/>
      <c r="P139" s="31">
        <v>1</v>
      </c>
      <c r="Q139" s="31" t="s">
        <v>400</v>
      </c>
      <c r="R139" s="32"/>
      <c r="S139" s="33"/>
      <c r="T139" s="34"/>
      <c r="U139" s="35"/>
      <c r="V139" s="35"/>
      <c r="W139" s="181">
        <f t="shared" si="7"/>
        <v>0</v>
      </c>
      <c r="X139" s="13">
        <f t="shared" si="8"/>
        <v>0</v>
      </c>
      <c r="Y139" s="13">
        <f t="shared" si="9"/>
        <v>0</v>
      </c>
      <c r="Z139" s="13">
        <f t="shared" si="10"/>
        <v>0</v>
      </c>
      <c r="AA139" s="14">
        <v>0</v>
      </c>
    </row>
    <row r="140" spans="1:27" s="15" customFormat="1" ht="11.25">
      <c r="A140" s="374"/>
      <c r="B140" s="369"/>
      <c r="C140" s="371"/>
      <c r="D140" s="371"/>
      <c r="E140" s="371"/>
      <c r="F140" s="367"/>
      <c r="G140" s="362"/>
      <c r="H140" s="357"/>
      <c r="I140" s="355"/>
      <c r="J140" s="137" t="s">
        <v>250</v>
      </c>
      <c r="K140" s="67" t="s">
        <v>893</v>
      </c>
      <c r="L140" s="66">
        <v>4</v>
      </c>
      <c r="M140" s="23"/>
      <c r="N140" s="163"/>
      <c r="O140" s="148"/>
      <c r="P140" s="17">
        <v>1</v>
      </c>
      <c r="Q140" s="17" t="s">
        <v>400</v>
      </c>
      <c r="R140" s="18"/>
      <c r="S140" s="19"/>
      <c r="T140" s="16"/>
      <c r="U140" s="20"/>
      <c r="V140" s="20"/>
      <c r="W140" s="182">
        <f t="shared" si="7"/>
        <v>0</v>
      </c>
      <c r="X140" s="21">
        <f t="shared" si="8"/>
        <v>0</v>
      </c>
      <c r="Y140" s="21">
        <f t="shared" si="9"/>
        <v>0</v>
      </c>
      <c r="Z140" s="43">
        <f t="shared" si="10"/>
        <v>0</v>
      </c>
      <c r="AA140" s="22">
        <v>0</v>
      </c>
    </row>
    <row r="141" spans="1:27" s="15" customFormat="1" ht="11.25">
      <c r="A141" s="374"/>
      <c r="B141" s="369"/>
      <c r="C141" s="371"/>
      <c r="D141" s="371"/>
      <c r="E141" s="371"/>
      <c r="F141" s="367"/>
      <c r="G141" s="362"/>
      <c r="H141" s="357"/>
      <c r="I141" s="355"/>
      <c r="J141" s="137" t="s">
        <v>251</v>
      </c>
      <c r="K141" s="36" t="s">
        <v>892</v>
      </c>
      <c r="L141" s="66">
        <v>7</v>
      </c>
      <c r="M141" s="23"/>
      <c r="N141" s="163"/>
      <c r="O141" s="148"/>
      <c r="P141" s="17">
        <v>1</v>
      </c>
      <c r="Q141" s="17" t="s">
        <v>400</v>
      </c>
      <c r="R141" s="18"/>
      <c r="S141" s="19"/>
      <c r="T141" s="16"/>
      <c r="U141" s="20"/>
      <c r="V141" s="20"/>
      <c r="W141" s="182">
        <f t="shared" si="7"/>
        <v>0</v>
      </c>
      <c r="X141" s="24">
        <f t="shared" si="8"/>
        <v>0</v>
      </c>
      <c r="Y141" s="21">
        <f t="shared" si="9"/>
        <v>0</v>
      </c>
      <c r="Z141" s="21">
        <f t="shared" si="10"/>
        <v>0</v>
      </c>
      <c r="AA141" s="22">
        <v>0</v>
      </c>
    </row>
    <row r="142" spans="1:27" s="15" customFormat="1" ht="11.25">
      <c r="A142" s="374"/>
      <c r="B142" s="369"/>
      <c r="C142" s="371"/>
      <c r="D142" s="371"/>
      <c r="E142" s="371"/>
      <c r="F142" s="367"/>
      <c r="G142" s="362"/>
      <c r="H142" s="357"/>
      <c r="I142" s="355"/>
      <c r="J142" s="137" t="s">
        <v>252</v>
      </c>
      <c r="K142" s="36" t="s">
        <v>891</v>
      </c>
      <c r="L142" s="66">
        <v>5</v>
      </c>
      <c r="M142" s="23"/>
      <c r="N142" s="163"/>
      <c r="O142" s="148"/>
      <c r="P142" s="17">
        <v>1</v>
      </c>
      <c r="Q142" s="17" t="s">
        <v>400</v>
      </c>
      <c r="R142" s="18"/>
      <c r="S142" s="19"/>
      <c r="T142" s="16"/>
      <c r="U142" s="20"/>
      <c r="V142" s="20"/>
      <c r="W142" s="182">
        <f t="shared" si="7"/>
        <v>0</v>
      </c>
      <c r="X142" s="24">
        <f t="shared" si="8"/>
        <v>0</v>
      </c>
      <c r="Y142" s="24">
        <f t="shared" si="9"/>
        <v>0</v>
      </c>
      <c r="Z142" s="21">
        <f t="shared" si="10"/>
        <v>0</v>
      </c>
      <c r="AA142" s="22">
        <v>0</v>
      </c>
    </row>
    <row r="143" spans="1:27" s="15" customFormat="1" ht="12" thickBot="1">
      <c r="A143" s="374"/>
      <c r="B143" s="369"/>
      <c r="C143" s="371"/>
      <c r="D143" s="371"/>
      <c r="E143" s="371"/>
      <c r="F143" s="367"/>
      <c r="G143" s="362"/>
      <c r="H143" s="357"/>
      <c r="I143" s="355"/>
      <c r="J143" s="84" t="s">
        <v>253</v>
      </c>
      <c r="K143" s="67" t="s">
        <v>42</v>
      </c>
      <c r="L143" s="66">
        <v>10</v>
      </c>
      <c r="M143" s="23"/>
      <c r="N143" s="163"/>
      <c r="O143" s="148"/>
      <c r="P143" s="17">
        <v>1</v>
      </c>
      <c r="Q143" s="17" t="s">
        <v>400</v>
      </c>
      <c r="R143" s="18"/>
      <c r="S143" s="19"/>
      <c r="T143" s="16"/>
      <c r="U143" s="20"/>
      <c r="V143" s="20"/>
      <c r="W143" s="182">
        <f t="shared" si="7"/>
        <v>0</v>
      </c>
      <c r="X143" s="21">
        <f t="shared" si="8"/>
        <v>0</v>
      </c>
      <c r="Y143" s="24">
        <f t="shared" si="9"/>
        <v>0</v>
      </c>
      <c r="Z143" s="21">
        <f t="shared" si="10"/>
        <v>0</v>
      </c>
      <c r="AA143" s="22">
        <v>0</v>
      </c>
    </row>
    <row r="144" spans="1:27" s="15" customFormat="1" ht="34.5" thickTop="1">
      <c r="A144" s="373" t="s">
        <v>738</v>
      </c>
      <c r="B144" s="368"/>
      <c r="C144" s="368" t="s">
        <v>889</v>
      </c>
      <c r="D144" s="368"/>
      <c r="E144" s="368" t="s">
        <v>737</v>
      </c>
      <c r="F144" s="359" t="s">
        <v>727</v>
      </c>
      <c r="G144" s="361" t="s">
        <v>137</v>
      </c>
      <c r="H144" s="310" t="s">
        <v>37</v>
      </c>
      <c r="I144" s="354">
        <v>5</v>
      </c>
      <c r="J144" s="68" t="s">
        <v>254</v>
      </c>
      <c r="K144" s="52" t="s">
        <v>730</v>
      </c>
      <c r="L144" s="68">
        <v>1</v>
      </c>
      <c r="M144" s="121" t="s">
        <v>104</v>
      </c>
      <c r="N144" s="162">
        <v>2</v>
      </c>
      <c r="O144" s="155" t="s">
        <v>347</v>
      </c>
      <c r="P144" s="31">
        <v>1</v>
      </c>
      <c r="Q144" s="31" t="s">
        <v>400</v>
      </c>
      <c r="R144" s="32"/>
      <c r="S144" s="33"/>
      <c r="T144" s="34"/>
      <c r="U144" s="35"/>
      <c r="V144" s="35"/>
      <c r="W144" s="181">
        <f t="shared" si="7"/>
        <v>2</v>
      </c>
      <c r="X144" s="13">
        <f t="shared" si="8"/>
        <v>0</v>
      </c>
      <c r="Y144" s="13">
        <f t="shared" si="9"/>
        <v>0</v>
      </c>
      <c r="Z144" s="13">
        <f t="shared" si="10"/>
        <v>0</v>
      </c>
      <c r="AA144" s="14">
        <v>0</v>
      </c>
    </row>
    <row r="145" spans="1:27" s="15" customFormat="1" ht="11.25">
      <c r="A145" s="374"/>
      <c r="B145" s="369"/>
      <c r="C145" s="371"/>
      <c r="D145" s="371"/>
      <c r="E145" s="371"/>
      <c r="F145" s="367"/>
      <c r="G145" s="362"/>
      <c r="H145" s="357"/>
      <c r="I145" s="355"/>
      <c r="J145" s="137" t="s">
        <v>255</v>
      </c>
      <c r="K145" s="67" t="s">
        <v>893</v>
      </c>
      <c r="L145" s="66">
        <v>4</v>
      </c>
      <c r="M145" s="23"/>
      <c r="N145" s="163"/>
      <c r="O145" s="148"/>
      <c r="P145" s="17">
        <v>1</v>
      </c>
      <c r="Q145" s="17" t="s">
        <v>400</v>
      </c>
      <c r="R145" s="18"/>
      <c r="S145" s="19"/>
      <c r="T145" s="16"/>
      <c r="U145" s="20"/>
      <c r="V145" s="20"/>
      <c r="W145" s="182">
        <f t="shared" si="7"/>
        <v>0</v>
      </c>
      <c r="X145" s="21">
        <f t="shared" si="8"/>
        <v>0</v>
      </c>
      <c r="Y145" s="21">
        <f t="shared" si="9"/>
        <v>0</v>
      </c>
      <c r="Z145" s="43">
        <f t="shared" si="10"/>
        <v>0</v>
      </c>
      <c r="AA145" s="22">
        <v>0</v>
      </c>
    </row>
    <row r="146" spans="1:27" s="15" customFormat="1" ht="11.25">
      <c r="A146" s="374"/>
      <c r="B146" s="369"/>
      <c r="C146" s="371"/>
      <c r="D146" s="371"/>
      <c r="E146" s="371"/>
      <c r="F146" s="367"/>
      <c r="G146" s="362"/>
      <c r="H146" s="357"/>
      <c r="I146" s="355"/>
      <c r="J146" s="137" t="s">
        <v>256</v>
      </c>
      <c r="K146" s="36" t="s">
        <v>892</v>
      </c>
      <c r="L146" s="66">
        <v>7</v>
      </c>
      <c r="M146" s="23"/>
      <c r="N146" s="163"/>
      <c r="O146" s="148"/>
      <c r="P146" s="17">
        <v>1</v>
      </c>
      <c r="Q146" s="17" t="s">
        <v>400</v>
      </c>
      <c r="R146" s="18"/>
      <c r="S146" s="19"/>
      <c r="T146" s="16"/>
      <c r="U146" s="20"/>
      <c r="V146" s="20"/>
      <c r="W146" s="182">
        <f t="shared" si="7"/>
        <v>0</v>
      </c>
      <c r="X146" s="24">
        <f t="shared" si="8"/>
        <v>0</v>
      </c>
      <c r="Y146" s="21">
        <f t="shared" si="9"/>
        <v>0</v>
      </c>
      <c r="Z146" s="21">
        <f t="shared" si="10"/>
        <v>0</v>
      </c>
      <c r="AA146" s="22">
        <v>0</v>
      </c>
    </row>
    <row r="147" spans="1:27" s="15" customFormat="1" ht="11.25">
      <c r="A147" s="374"/>
      <c r="B147" s="369"/>
      <c r="C147" s="371"/>
      <c r="D147" s="371"/>
      <c r="E147" s="371"/>
      <c r="F147" s="367"/>
      <c r="G147" s="362"/>
      <c r="H147" s="357"/>
      <c r="I147" s="355"/>
      <c r="J147" s="137" t="s">
        <v>257</v>
      </c>
      <c r="K147" s="36" t="s">
        <v>891</v>
      </c>
      <c r="L147" s="66">
        <v>5</v>
      </c>
      <c r="M147" s="23"/>
      <c r="N147" s="163"/>
      <c r="O147" s="148"/>
      <c r="P147" s="17">
        <v>1</v>
      </c>
      <c r="Q147" s="17" t="s">
        <v>400</v>
      </c>
      <c r="R147" s="18"/>
      <c r="S147" s="19"/>
      <c r="T147" s="16"/>
      <c r="U147" s="20"/>
      <c r="V147" s="20"/>
      <c r="W147" s="182">
        <f t="shared" si="7"/>
        <v>0</v>
      </c>
      <c r="X147" s="24">
        <f t="shared" si="8"/>
        <v>0</v>
      </c>
      <c r="Y147" s="24">
        <f t="shared" si="9"/>
        <v>0</v>
      </c>
      <c r="Z147" s="21">
        <f t="shared" si="10"/>
        <v>0</v>
      </c>
      <c r="AA147" s="22">
        <v>0</v>
      </c>
    </row>
    <row r="148" spans="1:27" s="15" customFormat="1" ht="12" thickBot="1">
      <c r="A148" s="374"/>
      <c r="B148" s="369"/>
      <c r="C148" s="371"/>
      <c r="D148" s="371"/>
      <c r="E148" s="371"/>
      <c r="F148" s="367"/>
      <c r="G148" s="362"/>
      <c r="H148" s="357"/>
      <c r="I148" s="355"/>
      <c r="J148" s="84" t="s">
        <v>258</v>
      </c>
      <c r="K148" s="67" t="s">
        <v>42</v>
      </c>
      <c r="L148" s="66">
        <v>10</v>
      </c>
      <c r="M148" s="23"/>
      <c r="N148" s="163"/>
      <c r="O148" s="148"/>
      <c r="P148" s="17">
        <v>1</v>
      </c>
      <c r="Q148" s="17" t="s">
        <v>400</v>
      </c>
      <c r="R148" s="18"/>
      <c r="S148" s="19"/>
      <c r="T148" s="16"/>
      <c r="U148" s="20"/>
      <c r="V148" s="20"/>
      <c r="W148" s="182">
        <f t="shared" si="7"/>
        <v>0</v>
      </c>
      <c r="X148" s="21">
        <f t="shared" si="8"/>
        <v>0</v>
      </c>
      <c r="Y148" s="24">
        <f t="shared" si="9"/>
        <v>0</v>
      </c>
      <c r="Z148" s="21">
        <f t="shared" si="10"/>
        <v>0</v>
      </c>
      <c r="AA148" s="22">
        <v>0</v>
      </c>
    </row>
    <row r="149" spans="1:27" s="15" customFormat="1" ht="23.25" thickTop="1">
      <c r="A149" s="373" t="s">
        <v>738</v>
      </c>
      <c r="B149" s="368"/>
      <c r="C149" s="368" t="s">
        <v>889</v>
      </c>
      <c r="D149" s="368"/>
      <c r="E149" s="368" t="s">
        <v>737</v>
      </c>
      <c r="F149" s="359" t="s">
        <v>727</v>
      </c>
      <c r="G149" s="361" t="s">
        <v>65</v>
      </c>
      <c r="H149" s="310" t="s">
        <v>890</v>
      </c>
      <c r="I149" s="354">
        <v>10</v>
      </c>
      <c r="J149" s="68" t="s">
        <v>259</v>
      </c>
      <c r="K149" s="52" t="s">
        <v>893</v>
      </c>
      <c r="L149" s="68">
        <v>4</v>
      </c>
      <c r="M149" s="121" t="s">
        <v>105</v>
      </c>
      <c r="N149" s="162">
        <v>3</v>
      </c>
      <c r="O149" s="147"/>
      <c r="P149" s="31">
        <v>1</v>
      </c>
      <c r="Q149" s="31" t="s">
        <v>400</v>
      </c>
      <c r="R149" s="32"/>
      <c r="S149" s="33"/>
      <c r="T149" s="34"/>
      <c r="U149" s="35"/>
      <c r="V149" s="35"/>
      <c r="W149" s="181">
        <f t="shared" si="7"/>
        <v>3</v>
      </c>
      <c r="X149" s="13">
        <f t="shared" si="8"/>
        <v>0</v>
      </c>
      <c r="Y149" s="13">
        <f t="shared" si="9"/>
        <v>0</v>
      </c>
      <c r="Z149" s="13">
        <f t="shared" si="10"/>
        <v>0</v>
      </c>
      <c r="AA149" s="14">
        <v>0</v>
      </c>
    </row>
    <row r="150" spans="1:27" s="15" customFormat="1" ht="12" thickBot="1">
      <c r="A150" s="374"/>
      <c r="B150" s="369"/>
      <c r="C150" s="371"/>
      <c r="D150" s="371"/>
      <c r="E150" s="371"/>
      <c r="F150" s="367"/>
      <c r="G150" s="362"/>
      <c r="H150" s="357"/>
      <c r="I150" s="355"/>
      <c r="J150" s="84" t="s">
        <v>260</v>
      </c>
      <c r="K150" s="67" t="s">
        <v>894</v>
      </c>
      <c r="L150" s="66">
        <v>7</v>
      </c>
      <c r="M150" s="23"/>
      <c r="N150" s="163"/>
      <c r="O150" s="148"/>
      <c r="P150" s="17">
        <v>1</v>
      </c>
      <c r="Q150" s="17" t="s">
        <v>400</v>
      </c>
      <c r="R150" s="18"/>
      <c r="S150" s="19"/>
      <c r="T150" s="16"/>
      <c r="U150" s="20"/>
      <c r="V150" s="20"/>
      <c r="W150" s="182">
        <f t="shared" si="7"/>
        <v>0</v>
      </c>
      <c r="X150" s="21">
        <f t="shared" si="8"/>
        <v>0</v>
      </c>
      <c r="Y150" s="21">
        <f t="shared" si="9"/>
        <v>0</v>
      </c>
      <c r="Z150" s="43">
        <f t="shared" si="10"/>
        <v>0</v>
      </c>
      <c r="AA150" s="22">
        <v>0</v>
      </c>
    </row>
    <row r="151" spans="1:27" s="15" customFormat="1" ht="34.5" thickTop="1">
      <c r="A151" s="373" t="s">
        <v>738</v>
      </c>
      <c r="B151" s="368"/>
      <c r="C151" s="368" t="s">
        <v>895</v>
      </c>
      <c r="D151" s="368"/>
      <c r="E151" s="368" t="s">
        <v>737</v>
      </c>
      <c r="F151" s="359" t="s">
        <v>727</v>
      </c>
      <c r="G151" s="361" t="s">
        <v>66</v>
      </c>
      <c r="H151" s="310" t="s">
        <v>897</v>
      </c>
      <c r="I151" s="354">
        <v>2</v>
      </c>
      <c r="J151" s="68" t="s">
        <v>261</v>
      </c>
      <c r="K151" s="52" t="s">
        <v>896</v>
      </c>
      <c r="L151" s="68">
        <v>10</v>
      </c>
      <c r="M151" s="121" t="s">
        <v>106</v>
      </c>
      <c r="N151" s="168">
        <v>0</v>
      </c>
      <c r="O151" s="155" t="s">
        <v>348</v>
      </c>
      <c r="P151" s="31">
        <v>1</v>
      </c>
      <c r="Q151" s="31" t="s">
        <v>400</v>
      </c>
      <c r="R151" s="32"/>
      <c r="S151" s="33"/>
      <c r="T151" s="34"/>
      <c r="U151" s="35"/>
      <c r="V151" s="35"/>
      <c r="W151" s="181">
        <f t="shared" si="7"/>
        <v>0</v>
      </c>
      <c r="X151" s="13">
        <f t="shared" si="8"/>
        <v>0</v>
      </c>
      <c r="Y151" s="13">
        <f t="shared" si="9"/>
        <v>0</v>
      </c>
      <c r="Z151" s="13">
        <f t="shared" si="10"/>
        <v>0</v>
      </c>
      <c r="AA151" s="14">
        <v>0</v>
      </c>
    </row>
    <row r="152" spans="1:27" s="15" customFormat="1" ht="33.75">
      <c r="A152" s="378"/>
      <c r="B152" s="379"/>
      <c r="C152" s="379"/>
      <c r="D152" s="379"/>
      <c r="E152" s="379"/>
      <c r="F152" s="367"/>
      <c r="G152" s="380"/>
      <c r="H152" s="320"/>
      <c r="I152" s="355"/>
      <c r="J152" s="137" t="s">
        <v>262</v>
      </c>
      <c r="K152" s="67" t="s">
        <v>898</v>
      </c>
      <c r="L152" s="66">
        <v>11</v>
      </c>
      <c r="M152" s="127"/>
      <c r="N152" s="169"/>
      <c r="O152" s="153"/>
      <c r="P152" s="114">
        <v>1</v>
      </c>
      <c r="Q152" s="114" t="s">
        <v>400</v>
      </c>
      <c r="R152" s="115"/>
      <c r="S152" s="116"/>
      <c r="T152" s="117"/>
      <c r="U152" s="118"/>
      <c r="V152" s="118"/>
      <c r="W152" s="186">
        <f t="shared" si="7"/>
        <v>0</v>
      </c>
      <c r="X152" s="24">
        <f t="shared" si="8"/>
        <v>0</v>
      </c>
      <c r="Y152" s="24">
        <f t="shared" si="9"/>
        <v>0</v>
      </c>
      <c r="Z152" s="109">
        <f t="shared" si="10"/>
        <v>0</v>
      </c>
      <c r="AA152" s="119">
        <v>0</v>
      </c>
    </row>
    <row r="153" spans="1:27" s="15" customFormat="1" ht="12" thickBot="1">
      <c r="A153" s="374"/>
      <c r="B153" s="369"/>
      <c r="C153" s="371"/>
      <c r="D153" s="371"/>
      <c r="E153" s="371"/>
      <c r="F153" s="367"/>
      <c r="G153" s="362"/>
      <c r="H153" s="357"/>
      <c r="I153" s="355"/>
      <c r="J153" s="84" t="s">
        <v>263</v>
      </c>
      <c r="K153" s="67" t="s">
        <v>128</v>
      </c>
      <c r="L153" s="66"/>
      <c r="M153" s="23"/>
      <c r="N153" s="163"/>
      <c r="O153" s="148"/>
      <c r="P153" s="17">
        <v>1</v>
      </c>
      <c r="Q153" s="17" t="s">
        <v>400</v>
      </c>
      <c r="R153" s="18"/>
      <c r="S153" s="19"/>
      <c r="T153" s="16"/>
      <c r="U153" s="20"/>
      <c r="V153" s="20"/>
      <c r="W153" s="182">
        <f aca="true" t="shared" si="11" ref="W153:W216">+N153*P153</f>
        <v>0</v>
      </c>
      <c r="X153" s="21">
        <f t="shared" si="8"/>
        <v>0</v>
      </c>
      <c r="Y153" s="21">
        <f t="shared" si="9"/>
        <v>0</v>
      </c>
      <c r="Z153" s="43">
        <f t="shared" si="10"/>
        <v>0</v>
      </c>
      <c r="AA153" s="22">
        <v>0</v>
      </c>
    </row>
    <row r="154" spans="1:27" s="15" customFormat="1" ht="23.25" thickTop="1">
      <c r="A154" s="364" t="s">
        <v>738</v>
      </c>
      <c r="B154" s="359"/>
      <c r="C154" s="359" t="s">
        <v>378</v>
      </c>
      <c r="D154" s="359"/>
      <c r="E154" s="359" t="s">
        <v>737</v>
      </c>
      <c r="F154" s="359" t="s">
        <v>727</v>
      </c>
      <c r="G154" s="359" t="s">
        <v>350</v>
      </c>
      <c r="H154" s="359" t="s">
        <v>349</v>
      </c>
      <c r="I154" s="354">
        <v>3</v>
      </c>
      <c r="J154" s="68" t="s">
        <v>386</v>
      </c>
      <c r="K154" s="52" t="s">
        <v>730</v>
      </c>
      <c r="L154" s="68"/>
      <c r="M154" s="121" t="s">
        <v>389</v>
      </c>
      <c r="N154" s="162">
        <v>0</v>
      </c>
      <c r="O154" s="155" t="s">
        <v>333</v>
      </c>
      <c r="P154" s="31">
        <v>1</v>
      </c>
      <c r="Q154" s="31" t="s">
        <v>400</v>
      </c>
      <c r="R154" s="32"/>
      <c r="S154" s="33"/>
      <c r="T154" s="34"/>
      <c r="U154" s="35"/>
      <c r="V154" s="35"/>
      <c r="W154" s="181">
        <f t="shared" si="11"/>
        <v>0</v>
      </c>
      <c r="X154" s="13">
        <f t="shared" si="8"/>
        <v>0</v>
      </c>
      <c r="Y154" s="13">
        <f t="shared" si="9"/>
        <v>0</v>
      </c>
      <c r="Z154" s="13">
        <f t="shared" si="10"/>
        <v>0</v>
      </c>
      <c r="AA154" s="14">
        <v>0</v>
      </c>
    </row>
    <row r="155" spans="1:27" s="15" customFormat="1" ht="12.75" customHeight="1">
      <c r="A155" s="365"/>
      <c r="B155" s="367"/>
      <c r="C155" s="367"/>
      <c r="D155" s="367"/>
      <c r="E155" s="367"/>
      <c r="F155" s="367"/>
      <c r="G155" s="367"/>
      <c r="H155" s="367"/>
      <c r="I155" s="355"/>
      <c r="J155" s="137" t="s">
        <v>387</v>
      </c>
      <c r="K155" s="56" t="s">
        <v>384</v>
      </c>
      <c r="L155" s="137"/>
      <c r="M155" s="138"/>
      <c r="N155" s="163"/>
      <c r="O155" s="148"/>
      <c r="P155" s="17">
        <v>1</v>
      </c>
      <c r="Q155" s="17" t="s">
        <v>400</v>
      </c>
      <c r="R155" s="18"/>
      <c r="S155" s="19"/>
      <c r="T155" s="16"/>
      <c r="U155" s="20"/>
      <c r="V155" s="20"/>
      <c r="W155" s="182">
        <f t="shared" si="11"/>
        <v>0</v>
      </c>
      <c r="X155" s="21">
        <f t="shared" si="8"/>
        <v>0</v>
      </c>
      <c r="Y155" s="21">
        <f t="shared" si="9"/>
        <v>0</v>
      </c>
      <c r="Z155" s="21">
        <f t="shared" si="10"/>
        <v>0</v>
      </c>
      <c r="AA155" s="22">
        <v>0</v>
      </c>
    </row>
    <row r="156" spans="1:27" s="15" customFormat="1" ht="54" customHeight="1" thickBot="1">
      <c r="A156" s="366"/>
      <c r="B156" s="360"/>
      <c r="C156" s="360"/>
      <c r="D156" s="360"/>
      <c r="E156" s="360"/>
      <c r="F156" s="360"/>
      <c r="G156" s="360"/>
      <c r="H156" s="360"/>
      <c r="I156" s="356"/>
      <c r="J156" s="84" t="s">
        <v>388</v>
      </c>
      <c r="K156" s="176" t="s">
        <v>385</v>
      </c>
      <c r="L156" s="84"/>
      <c r="M156" s="65"/>
      <c r="N156" s="170"/>
      <c r="O156" s="154"/>
      <c r="P156" s="50">
        <v>1</v>
      </c>
      <c r="Q156" s="50" t="s">
        <v>400</v>
      </c>
      <c r="R156" s="25"/>
      <c r="S156" s="26"/>
      <c r="T156" s="27"/>
      <c r="U156" s="28"/>
      <c r="V156" s="28"/>
      <c r="W156" s="187">
        <f t="shared" si="11"/>
        <v>0</v>
      </c>
      <c r="X156" s="29">
        <f t="shared" si="8"/>
        <v>0</v>
      </c>
      <c r="Y156" s="29">
        <f t="shared" si="9"/>
        <v>0</v>
      </c>
      <c r="Z156" s="29">
        <f t="shared" si="10"/>
        <v>0</v>
      </c>
      <c r="AA156" s="30">
        <v>0</v>
      </c>
    </row>
    <row r="157" spans="1:27" s="15" customFormat="1" ht="23.25" thickTop="1">
      <c r="A157" s="364" t="s">
        <v>738</v>
      </c>
      <c r="B157" s="359"/>
      <c r="C157" s="359" t="s">
        <v>378</v>
      </c>
      <c r="D157" s="359"/>
      <c r="E157" s="359" t="s">
        <v>737</v>
      </c>
      <c r="F157" s="359" t="s">
        <v>727</v>
      </c>
      <c r="G157" s="359" t="s">
        <v>351</v>
      </c>
      <c r="H157" s="359" t="s">
        <v>352</v>
      </c>
      <c r="I157" s="354">
        <v>3</v>
      </c>
      <c r="J157" s="68" t="s">
        <v>391</v>
      </c>
      <c r="K157" s="52" t="s">
        <v>730</v>
      </c>
      <c r="L157" s="68"/>
      <c r="M157" s="121" t="s">
        <v>390</v>
      </c>
      <c r="N157" s="162">
        <v>0</v>
      </c>
      <c r="O157" s="155" t="s">
        <v>333</v>
      </c>
      <c r="P157" s="31">
        <v>1</v>
      </c>
      <c r="Q157" s="31" t="s">
        <v>400</v>
      </c>
      <c r="R157" s="32"/>
      <c r="S157" s="33"/>
      <c r="T157" s="34"/>
      <c r="U157" s="35"/>
      <c r="V157" s="35"/>
      <c r="W157" s="181">
        <f t="shared" si="11"/>
        <v>0</v>
      </c>
      <c r="X157" s="13">
        <f t="shared" si="8"/>
        <v>0</v>
      </c>
      <c r="Y157" s="13">
        <f t="shared" si="9"/>
        <v>0</v>
      </c>
      <c r="Z157" s="13">
        <f t="shared" si="10"/>
        <v>0</v>
      </c>
      <c r="AA157" s="14">
        <v>0</v>
      </c>
    </row>
    <row r="158" spans="1:27" s="15" customFormat="1" ht="12.75" customHeight="1">
      <c r="A158" s="365"/>
      <c r="B158" s="367"/>
      <c r="C158" s="367"/>
      <c r="D158" s="367"/>
      <c r="E158" s="367"/>
      <c r="F158" s="367"/>
      <c r="G158" s="367"/>
      <c r="H158" s="367"/>
      <c r="I158" s="355"/>
      <c r="J158" s="137" t="s">
        <v>392</v>
      </c>
      <c r="K158" s="56" t="s">
        <v>384</v>
      </c>
      <c r="L158" s="137"/>
      <c r="M158" s="138"/>
      <c r="N158" s="163"/>
      <c r="O158" s="148"/>
      <c r="P158" s="17">
        <v>1</v>
      </c>
      <c r="Q158" s="17" t="s">
        <v>400</v>
      </c>
      <c r="R158" s="18"/>
      <c r="S158" s="19"/>
      <c r="T158" s="16"/>
      <c r="U158" s="20"/>
      <c r="V158" s="20"/>
      <c r="W158" s="182">
        <f t="shared" si="11"/>
        <v>0</v>
      </c>
      <c r="X158" s="21">
        <f t="shared" si="8"/>
        <v>0</v>
      </c>
      <c r="Y158" s="21">
        <f t="shared" si="9"/>
        <v>0</v>
      </c>
      <c r="Z158" s="21">
        <f t="shared" si="10"/>
        <v>0</v>
      </c>
      <c r="AA158" s="22">
        <v>0</v>
      </c>
    </row>
    <row r="159" spans="1:27" s="15" customFormat="1" ht="54" customHeight="1" thickBot="1">
      <c r="A159" s="366"/>
      <c r="B159" s="360"/>
      <c r="C159" s="360"/>
      <c r="D159" s="360"/>
      <c r="E159" s="360"/>
      <c r="F159" s="360"/>
      <c r="G159" s="360"/>
      <c r="H159" s="360"/>
      <c r="I159" s="356"/>
      <c r="J159" s="84" t="s">
        <v>393</v>
      </c>
      <c r="K159" s="176" t="s">
        <v>385</v>
      </c>
      <c r="L159" s="84"/>
      <c r="M159" s="65"/>
      <c r="N159" s="170"/>
      <c r="O159" s="154"/>
      <c r="P159" s="50">
        <v>1</v>
      </c>
      <c r="Q159" s="50" t="s">
        <v>400</v>
      </c>
      <c r="R159" s="25"/>
      <c r="S159" s="26"/>
      <c r="T159" s="27"/>
      <c r="U159" s="28"/>
      <c r="V159" s="28"/>
      <c r="W159" s="187">
        <f t="shared" si="11"/>
        <v>0</v>
      </c>
      <c r="X159" s="29">
        <f t="shared" si="8"/>
        <v>0</v>
      </c>
      <c r="Y159" s="29">
        <f t="shared" si="9"/>
        <v>0</v>
      </c>
      <c r="Z159" s="29">
        <f t="shared" si="10"/>
        <v>0</v>
      </c>
      <c r="AA159" s="30">
        <v>0</v>
      </c>
    </row>
    <row r="160" spans="1:27" s="15" customFormat="1" ht="90.75" thickTop="1">
      <c r="A160" s="373" t="s">
        <v>738</v>
      </c>
      <c r="B160" s="368"/>
      <c r="C160" s="368" t="s">
        <v>5</v>
      </c>
      <c r="D160" s="368"/>
      <c r="E160" s="368" t="s">
        <v>737</v>
      </c>
      <c r="F160" s="359" t="s">
        <v>727</v>
      </c>
      <c r="G160" s="361" t="s">
        <v>67</v>
      </c>
      <c r="H160" s="310" t="s">
        <v>908</v>
      </c>
      <c r="I160" s="354">
        <v>14</v>
      </c>
      <c r="J160" s="68" t="s">
        <v>264</v>
      </c>
      <c r="K160" s="52" t="s">
        <v>730</v>
      </c>
      <c r="L160" s="68">
        <v>1</v>
      </c>
      <c r="M160" s="121" t="s">
        <v>107</v>
      </c>
      <c r="N160" s="162"/>
      <c r="O160" s="147" t="s">
        <v>353</v>
      </c>
      <c r="P160" s="31">
        <v>1</v>
      </c>
      <c r="Q160" s="31" t="s">
        <v>400</v>
      </c>
      <c r="R160" s="32">
        <v>9.37</v>
      </c>
      <c r="S160" s="33">
        <v>800</v>
      </c>
      <c r="T160" s="179" t="s">
        <v>411</v>
      </c>
      <c r="U160" s="62">
        <f>10*50*0.05+10*10*0.6+6*2+1*0.6</f>
        <v>97.6</v>
      </c>
      <c r="V160" s="35"/>
      <c r="W160" s="181">
        <f t="shared" si="11"/>
        <v>0</v>
      </c>
      <c r="X160" s="13">
        <f t="shared" si="8"/>
        <v>7593.599999999999</v>
      </c>
      <c r="Y160" s="13">
        <f t="shared" si="9"/>
        <v>0</v>
      </c>
      <c r="Z160" s="13">
        <f t="shared" si="10"/>
        <v>0</v>
      </c>
      <c r="AA160" s="14">
        <v>0.5</v>
      </c>
    </row>
    <row r="161" spans="1:27" s="15" customFormat="1" ht="22.5">
      <c r="A161" s="374"/>
      <c r="B161" s="369"/>
      <c r="C161" s="371"/>
      <c r="D161" s="371"/>
      <c r="E161" s="371"/>
      <c r="F161" s="367"/>
      <c r="G161" s="362"/>
      <c r="H161" s="357"/>
      <c r="I161" s="355"/>
      <c r="J161" s="137" t="s">
        <v>265</v>
      </c>
      <c r="K161" s="67" t="s">
        <v>906</v>
      </c>
      <c r="L161" s="66">
        <v>4</v>
      </c>
      <c r="M161" s="23"/>
      <c r="N161" s="163"/>
      <c r="O161" s="148"/>
      <c r="P161" s="17">
        <v>1</v>
      </c>
      <c r="Q161" s="17" t="s">
        <v>400</v>
      </c>
      <c r="R161" s="18"/>
      <c r="S161" s="19"/>
      <c r="T161" s="16"/>
      <c r="U161" s="20"/>
      <c r="V161" s="20"/>
      <c r="W161" s="182">
        <f t="shared" si="11"/>
        <v>0</v>
      </c>
      <c r="X161" s="21">
        <f aca="true" t="shared" si="12" ref="X161:X222">R161*S161+U161+V161</f>
        <v>0</v>
      </c>
      <c r="Y161" s="21">
        <f aca="true" t="shared" si="13" ref="Y161:Y222">W161*X161</f>
        <v>0</v>
      </c>
      <c r="Z161" s="43">
        <f aca="true" t="shared" si="14" ref="Z161:Z222">Y161*AA161</f>
        <v>0</v>
      </c>
      <c r="AA161" s="22">
        <v>0.5</v>
      </c>
    </row>
    <row r="162" spans="1:27" s="15" customFormat="1" ht="22.5">
      <c r="A162" s="374"/>
      <c r="B162" s="369"/>
      <c r="C162" s="371"/>
      <c r="D162" s="371"/>
      <c r="E162" s="371"/>
      <c r="F162" s="367"/>
      <c r="G162" s="362"/>
      <c r="H162" s="357"/>
      <c r="I162" s="355"/>
      <c r="J162" s="137" t="s">
        <v>266</v>
      </c>
      <c r="K162" s="36" t="s">
        <v>38</v>
      </c>
      <c r="L162" s="66">
        <v>4</v>
      </c>
      <c r="M162" s="23"/>
      <c r="N162" s="163"/>
      <c r="O162" s="148"/>
      <c r="P162" s="17">
        <v>1</v>
      </c>
      <c r="Q162" s="17" t="s">
        <v>400</v>
      </c>
      <c r="R162" s="18"/>
      <c r="S162" s="19"/>
      <c r="T162" s="16"/>
      <c r="U162" s="20"/>
      <c r="V162" s="20"/>
      <c r="W162" s="182">
        <f t="shared" si="11"/>
        <v>0</v>
      </c>
      <c r="X162" s="24">
        <f t="shared" si="12"/>
        <v>0</v>
      </c>
      <c r="Y162" s="21">
        <f t="shared" si="13"/>
        <v>0</v>
      </c>
      <c r="Z162" s="21">
        <f t="shared" si="14"/>
        <v>0</v>
      </c>
      <c r="AA162" s="22">
        <v>0.5</v>
      </c>
    </row>
    <row r="163" spans="1:27" s="15" customFormat="1" ht="22.5">
      <c r="A163" s="374"/>
      <c r="B163" s="369"/>
      <c r="C163" s="371"/>
      <c r="D163" s="371"/>
      <c r="E163" s="371"/>
      <c r="F163" s="367"/>
      <c r="G163" s="362"/>
      <c r="H163" s="357"/>
      <c r="I163" s="355"/>
      <c r="J163" s="137" t="s">
        <v>267</v>
      </c>
      <c r="K163" s="36" t="s">
        <v>4</v>
      </c>
      <c r="L163" s="66">
        <v>4</v>
      </c>
      <c r="M163" s="23"/>
      <c r="N163" s="163"/>
      <c r="O163" s="148"/>
      <c r="P163" s="17">
        <v>1</v>
      </c>
      <c r="Q163" s="17" t="s">
        <v>400</v>
      </c>
      <c r="R163" s="18"/>
      <c r="S163" s="19"/>
      <c r="T163" s="16"/>
      <c r="U163" s="20"/>
      <c r="V163" s="20"/>
      <c r="W163" s="182">
        <f t="shared" si="11"/>
        <v>0</v>
      </c>
      <c r="X163" s="21">
        <f t="shared" si="12"/>
        <v>0</v>
      </c>
      <c r="Y163" s="24">
        <f t="shared" si="13"/>
        <v>0</v>
      </c>
      <c r="Z163" s="21">
        <f t="shared" si="14"/>
        <v>0</v>
      </c>
      <c r="AA163" s="22">
        <v>0.5</v>
      </c>
    </row>
    <row r="164" spans="1:27" s="15" customFormat="1" ht="11.25">
      <c r="A164" s="374"/>
      <c r="B164" s="369"/>
      <c r="C164" s="371"/>
      <c r="D164" s="371"/>
      <c r="E164" s="371"/>
      <c r="F164" s="367"/>
      <c r="G164" s="362"/>
      <c r="H164" s="357"/>
      <c r="I164" s="355"/>
      <c r="J164" s="137" t="s">
        <v>268</v>
      </c>
      <c r="K164" s="36" t="s">
        <v>907</v>
      </c>
      <c r="L164" s="66">
        <v>3</v>
      </c>
      <c r="M164" s="17"/>
      <c r="N164" s="163"/>
      <c r="O164" s="148"/>
      <c r="P164" s="17">
        <v>1</v>
      </c>
      <c r="Q164" s="17" t="s">
        <v>400</v>
      </c>
      <c r="R164" s="18"/>
      <c r="S164" s="19"/>
      <c r="T164" s="16"/>
      <c r="U164" s="20"/>
      <c r="V164" s="20"/>
      <c r="W164" s="182">
        <f t="shared" si="11"/>
        <v>0</v>
      </c>
      <c r="X164" s="21">
        <f t="shared" si="12"/>
        <v>0</v>
      </c>
      <c r="Y164" s="21">
        <f t="shared" si="13"/>
        <v>0</v>
      </c>
      <c r="Z164" s="24">
        <f t="shared" si="14"/>
        <v>0</v>
      </c>
      <c r="AA164" s="22">
        <v>0.5</v>
      </c>
    </row>
    <row r="165" spans="1:27" s="15" customFormat="1" ht="23.25" thickBot="1">
      <c r="A165" s="375"/>
      <c r="B165" s="370"/>
      <c r="C165" s="372"/>
      <c r="D165" s="372"/>
      <c r="E165" s="372"/>
      <c r="F165" s="360"/>
      <c r="G165" s="363"/>
      <c r="H165" s="358"/>
      <c r="I165" s="356"/>
      <c r="J165" s="84" t="s">
        <v>269</v>
      </c>
      <c r="K165" s="53" t="s">
        <v>43</v>
      </c>
      <c r="L165" s="78">
        <v>10</v>
      </c>
      <c r="M165" s="65"/>
      <c r="N165" s="165"/>
      <c r="O165" s="150"/>
      <c r="P165" s="65">
        <v>1</v>
      </c>
      <c r="Q165" s="50" t="s">
        <v>400</v>
      </c>
      <c r="R165" s="25"/>
      <c r="S165" s="26"/>
      <c r="T165" s="27"/>
      <c r="U165" s="28"/>
      <c r="V165" s="28"/>
      <c r="W165" s="184">
        <f t="shared" si="11"/>
        <v>0</v>
      </c>
      <c r="X165" s="51">
        <f t="shared" si="12"/>
        <v>0</v>
      </c>
      <c r="Y165" s="29">
        <f t="shared" si="13"/>
        <v>0</v>
      </c>
      <c r="Z165" s="29">
        <f t="shared" si="14"/>
        <v>0</v>
      </c>
      <c r="AA165" s="30">
        <v>0.5</v>
      </c>
    </row>
    <row r="166" spans="1:27" s="15" customFormat="1" ht="34.5" thickTop="1">
      <c r="A166" s="373" t="s">
        <v>738</v>
      </c>
      <c r="B166" s="368"/>
      <c r="C166" s="368" t="s">
        <v>5</v>
      </c>
      <c r="D166" s="368"/>
      <c r="E166" s="368" t="s">
        <v>737</v>
      </c>
      <c r="F166" s="359" t="s">
        <v>727</v>
      </c>
      <c r="G166" s="361" t="s">
        <v>68</v>
      </c>
      <c r="H166" s="310" t="s">
        <v>0</v>
      </c>
      <c r="I166" s="354">
        <v>5</v>
      </c>
      <c r="J166" s="68" t="s">
        <v>270</v>
      </c>
      <c r="K166" s="52" t="s">
        <v>1</v>
      </c>
      <c r="L166" s="68">
        <v>5</v>
      </c>
      <c r="M166" s="123" t="s">
        <v>354</v>
      </c>
      <c r="N166" s="162">
        <v>559</v>
      </c>
      <c r="O166" s="155" t="s">
        <v>355</v>
      </c>
      <c r="P166" s="31">
        <v>1</v>
      </c>
      <c r="Q166" s="31" t="s">
        <v>400</v>
      </c>
      <c r="R166" s="32"/>
      <c r="S166" s="33"/>
      <c r="T166" s="34"/>
      <c r="U166" s="35"/>
      <c r="V166" s="35"/>
      <c r="W166" s="181">
        <f t="shared" si="11"/>
        <v>559</v>
      </c>
      <c r="X166" s="13">
        <f t="shared" si="12"/>
        <v>0</v>
      </c>
      <c r="Y166" s="13">
        <f t="shared" si="13"/>
        <v>0</v>
      </c>
      <c r="Z166" s="13">
        <f t="shared" si="14"/>
        <v>0</v>
      </c>
      <c r="AA166" s="14">
        <v>0</v>
      </c>
    </row>
    <row r="167" spans="1:27" s="15" customFormat="1" ht="22.5">
      <c r="A167" s="374"/>
      <c r="B167" s="369"/>
      <c r="C167" s="371"/>
      <c r="D167" s="371"/>
      <c r="E167" s="371"/>
      <c r="F167" s="367"/>
      <c r="G167" s="362"/>
      <c r="H167" s="357"/>
      <c r="I167" s="355"/>
      <c r="J167" s="137" t="s">
        <v>271</v>
      </c>
      <c r="K167" s="67" t="s">
        <v>2</v>
      </c>
      <c r="L167" s="66">
        <v>5</v>
      </c>
      <c r="M167" s="23"/>
      <c r="N167" s="163"/>
      <c r="O167" s="148"/>
      <c r="P167" s="17">
        <v>1</v>
      </c>
      <c r="Q167" s="17" t="s">
        <v>400</v>
      </c>
      <c r="R167" s="18"/>
      <c r="S167" s="19"/>
      <c r="T167" s="16"/>
      <c r="U167" s="20"/>
      <c r="V167" s="20"/>
      <c r="W167" s="182">
        <f t="shared" si="11"/>
        <v>0</v>
      </c>
      <c r="X167" s="21">
        <f t="shared" si="12"/>
        <v>0</v>
      </c>
      <c r="Y167" s="21">
        <f t="shared" si="13"/>
        <v>0</v>
      </c>
      <c r="Z167" s="43">
        <f t="shared" si="14"/>
        <v>0</v>
      </c>
      <c r="AA167" s="22">
        <v>0</v>
      </c>
    </row>
    <row r="168" spans="1:27" s="15" customFormat="1" ht="23.25" thickBot="1">
      <c r="A168" s="374"/>
      <c r="B168" s="369"/>
      <c r="C168" s="371"/>
      <c r="D168" s="371"/>
      <c r="E168" s="371"/>
      <c r="F168" s="367"/>
      <c r="G168" s="362"/>
      <c r="H168" s="357"/>
      <c r="I168" s="355"/>
      <c r="J168" s="84" t="s">
        <v>272</v>
      </c>
      <c r="K168" s="36" t="s">
        <v>3</v>
      </c>
      <c r="L168" s="66">
        <v>3</v>
      </c>
      <c r="M168" s="23"/>
      <c r="N168" s="163"/>
      <c r="O168" s="148"/>
      <c r="P168" s="17">
        <v>1</v>
      </c>
      <c r="Q168" s="17" t="s">
        <v>400</v>
      </c>
      <c r="R168" s="18"/>
      <c r="S168" s="19"/>
      <c r="T168" s="16"/>
      <c r="U168" s="20"/>
      <c r="V168" s="20"/>
      <c r="W168" s="182">
        <f t="shared" si="11"/>
        <v>0</v>
      </c>
      <c r="X168" s="24">
        <f t="shared" si="12"/>
        <v>0</v>
      </c>
      <c r="Y168" s="21">
        <f t="shared" si="13"/>
        <v>0</v>
      </c>
      <c r="Z168" s="21">
        <f t="shared" si="14"/>
        <v>0</v>
      </c>
      <c r="AA168" s="22">
        <v>0</v>
      </c>
    </row>
    <row r="169" spans="1:27" s="15" customFormat="1" ht="34.5" thickTop="1">
      <c r="A169" s="364" t="s">
        <v>738</v>
      </c>
      <c r="B169" s="359"/>
      <c r="C169" s="359" t="s">
        <v>382</v>
      </c>
      <c r="D169" s="359"/>
      <c r="E169" s="359" t="s">
        <v>737</v>
      </c>
      <c r="F169" s="359" t="s">
        <v>727</v>
      </c>
      <c r="G169" s="359" t="s">
        <v>69</v>
      </c>
      <c r="H169" s="359" t="s">
        <v>357</v>
      </c>
      <c r="I169" s="359">
        <v>5</v>
      </c>
      <c r="J169" s="69" t="s">
        <v>273</v>
      </c>
      <c r="K169" s="55" t="s">
        <v>394</v>
      </c>
      <c r="L169" s="69"/>
      <c r="M169" s="177" t="s">
        <v>358</v>
      </c>
      <c r="N169" s="178">
        <v>80</v>
      </c>
      <c r="O169" s="155" t="s">
        <v>356</v>
      </c>
      <c r="P169" s="58">
        <v>1</v>
      </c>
      <c r="Q169" s="58" t="s">
        <v>400</v>
      </c>
      <c r="R169" s="59"/>
      <c r="S169" s="60"/>
      <c r="T169" s="61"/>
      <c r="U169" s="62"/>
      <c r="V169" s="62"/>
      <c r="W169" s="185">
        <f t="shared" si="11"/>
        <v>80</v>
      </c>
      <c r="X169" s="63">
        <f t="shared" si="12"/>
        <v>0</v>
      </c>
      <c r="Y169" s="63">
        <f t="shared" si="13"/>
        <v>0</v>
      </c>
      <c r="Z169" s="63">
        <f t="shared" si="14"/>
        <v>0</v>
      </c>
      <c r="AA169" s="64">
        <v>0</v>
      </c>
    </row>
    <row r="170" spans="1:27" s="15" customFormat="1" ht="22.5">
      <c r="A170" s="365"/>
      <c r="B170" s="367"/>
      <c r="C170" s="367"/>
      <c r="D170" s="367"/>
      <c r="E170" s="367"/>
      <c r="F170" s="367"/>
      <c r="G170" s="367"/>
      <c r="H170" s="367"/>
      <c r="I170" s="367"/>
      <c r="J170" s="137" t="s">
        <v>274</v>
      </c>
      <c r="K170" s="56" t="s">
        <v>395</v>
      </c>
      <c r="L170" s="137"/>
      <c r="M170" s="138"/>
      <c r="N170" s="163"/>
      <c r="O170" s="148"/>
      <c r="P170" s="17">
        <v>1</v>
      </c>
      <c r="Q170" s="17" t="s">
        <v>400</v>
      </c>
      <c r="R170" s="18"/>
      <c r="S170" s="19"/>
      <c r="T170" s="16"/>
      <c r="U170" s="20"/>
      <c r="V170" s="20"/>
      <c r="W170" s="182">
        <f t="shared" si="11"/>
        <v>0</v>
      </c>
      <c r="X170" s="21">
        <f t="shared" si="12"/>
        <v>0</v>
      </c>
      <c r="Y170" s="21">
        <f t="shared" si="13"/>
        <v>0</v>
      </c>
      <c r="Z170" s="21">
        <f t="shared" si="14"/>
        <v>0</v>
      </c>
      <c r="AA170" s="22">
        <v>0</v>
      </c>
    </row>
    <row r="171" spans="1:27" s="15" customFormat="1" ht="33.75">
      <c r="A171" s="365"/>
      <c r="B171" s="367"/>
      <c r="C171" s="367"/>
      <c r="D171" s="367"/>
      <c r="E171" s="367"/>
      <c r="F171" s="367"/>
      <c r="G171" s="367"/>
      <c r="H171" s="367"/>
      <c r="I171" s="367"/>
      <c r="J171" s="137" t="s">
        <v>275</v>
      </c>
      <c r="K171" s="56" t="s">
        <v>397</v>
      </c>
      <c r="L171" s="137"/>
      <c r="M171" s="138"/>
      <c r="N171" s="163"/>
      <c r="O171" s="148"/>
      <c r="P171" s="17">
        <v>1</v>
      </c>
      <c r="Q171" s="17" t="s">
        <v>400</v>
      </c>
      <c r="R171" s="18"/>
      <c r="S171" s="19"/>
      <c r="T171" s="16"/>
      <c r="U171" s="20"/>
      <c r="V171" s="20"/>
      <c r="W171" s="182">
        <f t="shared" si="11"/>
        <v>0</v>
      </c>
      <c r="X171" s="21">
        <f t="shared" si="12"/>
        <v>0</v>
      </c>
      <c r="Y171" s="21">
        <f t="shared" si="13"/>
        <v>0</v>
      </c>
      <c r="Z171" s="21">
        <f t="shared" si="14"/>
        <v>0</v>
      </c>
      <c r="AA171" s="22">
        <v>0</v>
      </c>
    </row>
    <row r="172" spans="1:27" s="15" customFormat="1" ht="23.25" customHeight="1" thickBot="1">
      <c r="A172" s="366"/>
      <c r="B172" s="360"/>
      <c r="C172" s="360"/>
      <c r="D172" s="360"/>
      <c r="E172" s="360"/>
      <c r="F172" s="360"/>
      <c r="G172" s="360"/>
      <c r="H172" s="360"/>
      <c r="I172" s="360"/>
      <c r="J172" s="128" t="s">
        <v>396</v>
      </c>
      <c r="K172" s="135" t="s">
        <v>398</v>
      </c>
      <c r="L172" s="128"/>
      <c r="M172" s="129"/>
      <c r="N172" s="167"/>
      <c r="O172" s="152"/>
      <c r="P172" s="126">
        <v>1</v>
      </c>
      <c r="Q172" s="126" t="s">
        <v>400</v>
      </c>
      <c r="R172" s="130"/>
      <c r="S172" s="131"/>
      <c r="T172" s="132"/>
      <c r="U172" s="133"/>
      <c r="V172" s="133"/>
      <c r="W172" s="184">
        <f t="shared" si="11"/>
        <v>0</v>
      </c>
      <c r="X172" s="51">
        <f t="shared" si="12"/>
        <v>0</v>
      </c>
      <c r="Y172" s="51">
        <f t="shared" si="13"/>
        <v>0</v>
      </c>
      <c r="Z172" s="51">
        <f t="shared" si="14"/>
        <v>0</v>
      </c>
      <c r="AA172" s="134">
        <v>0</v>
      </c>
    </row>
    <row r="173" spans="1:27" s="15" customFormat="1" ht="23.25" thickTop="1">
      <c r="A173" s="373" t="s">
        <v>738</v>
      </c>
      <c r="B173" s="368" t="s">
        <v>899</v>
      </c>
      <c r="C173" s="368" t="s">
        <v>8</v>
      </c>
      <c r="D173" s="368"/>
      <c r="E173" s="368" t="s">
        <v>737</v>
      </c>
      <c r="F173" s="359" t="s">
        <v>727</v>
      </c>
      <c r="G173" s="361" t="s">
        <v>70</v>
      </c>
      <c r="H173" s="376" t="s">
        <v>9</v>
      </c>
      <c r="I173" s="354">
        <v>8</v>
      </c>
      <c r="J173" s="68" t="s">
        <v>276</v>
      </c>
      <c r="K173" s="52" t="s">
        <v>730</v>
      </c>
      <c r="L173" s="68">
        <v>1</v>
      </c>
      <c r="M173" s="121" t="s">
        <v>108</v>
      </c>
      <c r="N173" s="168">
        <v>4</v>
      </c>
      <c r="O173" s="155" t="s">
        <v>359</v>
      </c>
      <c r="P173" s="31">
        <v>1</v>
      </c>
      <c r="Q173" s="31" t="s">
        <v>400</v>
      </c>
      <c r="R173" s="32"/>
      <c r="S173" s="33"/>
      <c r="T173" s="34"/>
      <c r="U173" s="35"/>
      <c r="V173" s="35"/>
      <c r="W173" s="181">
        <f t="shared" si="11"/>
        <v>4</v>
      </c>
      <c r="X173" s="13">
        <f t="shared" si="12"/>
        <v>0</v>
      </c>
      <c r="Y173" s="13">
        <f t="shared" si="13"/>
        <v>0</v>
      </c>
      <c r="Z173" s="13">
        <f t="shared" si="14"/>
        <v>0</v>
      </c>
      <c r="AA173" s="14">
        <v>0</v>
      </c>
    </row>
    <row r="174" spans="1:27" s="15" customFormat="1" ht="22.5">
      <c r="A174" s="374"/>
      <c r="B174" s="369"/>
      <c r="C174" s="371"/>
      <c r="D174" s="371"/>
      <c r="E174" s="371"/>
      <c r="F174" s="367"/>
      <c r="G174" s="362"/>
      <c r="H174" s="377"/>
      <c r="I174" s="355"/>
      <c r="J174" s="137" t="s">
        <v>277</v>
      </c>
      <c r="K174" s="67" t="s">
        <v>733</v>
      </c>
      <c r="L174" s="66">
        <v>3</v>
      </c>
      <c r="M174" s="23"/>
      <c r="N174" s="163"/>
      <c r="O174" s="148"/>
      <c r="P174" s="17">
        <v>1</v>
      </c>
      <c r="Q174" s="17" t="s">
        <v>400</v>
      </c>
      <c r="R174" s="18"/>
      <c r="S174" s="19"/>
      <c r="T174" s="16"/>
      <c r="U174" s="20"/>
      <c r="V174" s="20"/>
      <c r="W174" s="182">
        <f t="shared" si="11"/>
        <v>0</v>
      </c>
      <c r="X174" s="21">
        <f t="shared" si="12"/>
        <v>0</v>
      </c>
      <c r="Y174" s="21">
        <f t="shared" si="13"/>
        <v>0</v>
      </c>
      <c r="Z174" s="43">
        <f t="shared" si="14"/>
        <v>0</v>
      </c>
      <c r="AA174" s="22">
        <v>0</v>
      </c>
    </row>
    <row r="175" spans="1:27" s="15" customFormat="1" ht="11.25">
      <c r="A175" s="374"/>
      <c r="B175" s="369"/>
      <c r="C175" s="371"/>
      <c r="D175" s="371"/>
      <c r="E175" s="371"/>
      <c r="F175" s="367"/>
      <c r="G175" s="362"/>
      <c r="H175" s="377"/>
      <c r="I175" s="355"/>
      <c r="J175" s="137" t="s">
        <v>278</v>
      </c>
      <c r="K175" s="36" t="s">
        <v>10</v>
      </c>
      <c r="L175" s="66">
        <v>6</v>
      </c>
      <c r="M175" s="23"/>
      <c r="N175" s="163"/>
      <c r="O175" s="148"/>
      <c r="P175" s="17">
        <v>1</v>
      </c>
      <c r="Q175" s="17" t="s">
        <v>400</v>
      </c>
      <c r="R175" s="18"/>
      <c r="S175" s="19"/>
      <c r="T175" s="16"/>
      <c r="U175" s="20"/>
      <c r="V175" s="20"/>
      <c r="W175" s="182">
        <f t="shared" si="11"/>
        <v>0</v>
      </c>
      <c r="X175" s="24">
        <f t="shared" si="12"/>
        <v>0</v>
      </c>
      <c r="Y175" s="21">
        <f t="shared" si="13"/>
        <v>0</v>
      </c>
      <c r="Z175" s="21">
        <f t="shared" si="14"/>
        <v>0</v>
      </c>
      <c r="AA175" s="22">
        <v>0</v>
      </c>
    </row>
    <row r="176" spans="1:27" s="15" customFormat="1" ht="12" thickBot="1">
      <c r="A176" s="374"/>
      <c r="B176" s="369"/>
      <c r="C176" s="371"/>
      <c r="D176" s="371"/>
      <c r="E176" s="371"/>
      <c r="F176" s="367"/>
      <c r="G176" s="362"/>
      <c r="H176" s="377"/>
      <c r="I176" s="355"/>
      <c r="J176" s="84" t="s">
        <v>279</v>
      </c>
      <c r="K176" s="36" t="s">
        <v>11</v>
      </c>
      <c r="L176" s="66">
        <v>10</v>
      </c>
      <c r="M176" s="23"/>
      <c r="N176" s="163"/>
      <c r="O176" s="148"/>
      <c r="P176" s="17">
        <v>1</v>
      </c>
      <c r="Q176" s="17" t="s">
        <v>400</v>
      </c>
      <c r="R176" s="18"/>
      <c r="S176" s="19"/>
      <c r="T176" s="16"/>
      <c r="U176" s="20"/>
      <c r="V176" s="20"/>
      <c r="W176" s="182">
        <f t="shared" si="11"/>
        <v>0</v>
      </c>
      <c r="X176" s="21">
        <f t="shared" si="12"/>
        <v>0</v>
      </c>
      <c r="Y176" s="24">
        <f t="shared" si="13"/>
        <v>0</v>
      </c>
      <c r="Z176" s="21">
        <f t="shared" si="14"/>
        <v>0</v>
      </c>
      <c r="AA176" s="22">
        <v>0</v>
      </c>
    </row>
    <row r="177" spans="1:27" s="15" customFormat="1" ht="102" thickTop="1">
      <c r="A177" s="373" t="s">
        <v>738</v>
      </c>
      <c r="B177" s="368" t="s">
        <v>899</v>
      </c>
      <c r="C177" s="368" t="s">
        <v>8</v>
      </c>
      <c r="D177" s="368"/>
      <c r="E177" s="368" t="s">
        <v>737</v>
      </c>
      <c r="F177" s="359" t="s">
        <v>727</v>
      </c>
      <c r="G177" s="361" t="s">
        <v>71</v>
      </c>
      <c r="H177" s="368" t="s">
        <v>12</v>
      </c>
      <c r="I177" s="354">
        <v>8</v>
      </c>
      <c r="J177" s="68" t="s">
        <v>280</v>
      </c>
      <c r="K177" s="52" t="s">
        <v>13</v>
      </c>
      <c r="L177" s="68">
        <v>3</v>
      </c>
      <c r="M177" s="121" t="s">
        <v>109</v>
      </c>
      <c r="N177" s="162">
        <v>4</v>
      </c>
      <c r="O177" s="147"/>
      <c r="P177" s="31">
        <v>1</v>
      </c>
      <c r="Q177" s="31" t="s">
        <v>400</v>
      </c>
      <c r="R177" s="32">
        <v>9.37</v>
      </c>
      <c r="S177" s="33">
        <v>3</v>
      </c>
      <c r="T177" s="179" t="s">
        <v>412</v>
      </c>
      <c r="U177" s="35">
        <f>1*0.05+10*15*0.6+10*2+1*5.38</f>
        <v>115.42999999999999</v>
      </c>
      <c r="V177" s="35"/>
      <c r="W177" s="181">
        <f t="shared" si="11"/>
        <v>4</v>
      </c>
      <c r="X177" s="13">
        <f t="shared" si="12"/>
        <v>143.54</v>
      </c>
      <c r="Y177" s="13">
        <f t="shared" si="13"/>
        <v>574.16</v>
      </c>
      <c r="Z177" s="13">
        <f t="shared" si="14"/>
        <v>574.16</v>
      </c>
      <c r="AA177" s="14">
        <v>1</v>
      </c>
    </row>
    <row r="178" spans="1:27" s="15" customFormat="1" ht="11.25">
      <c r="A178" s="374"/>
      <c r="B178" s="369"/>
      <c r="C178" s="371"/>
      <c r="D178" s="371"/>
      <c r="E178" s="371"/>
      <c r="F178" s="367"/>
      <c r="G178" s="362"/>
      <c r="H178" s="369"/>
      <c r="I178" s="355"/>
      <c r="J178" s="137" t="s">
        <v>281</v>
      </c>
      <c r="K178" s="67" t="s">
        <v>893</v>
      </c>
      <c r="L178" s="66">
        <v>4</v>
      </c>
      <c r="M178" s="23"/>
      <c r="N178" s="163"/>
      <c r="O178" s="148"/>
      <c r="P178" s="17">
        <v>1</v>
      </c>
      <c r="Q178" s="17" t="s">
        <v>400</v>
      </c>
      <c r="R178" s="18"/>
      <c r="S178" s="19"/>
      <c r="T178" s="16"/>
      <c r="U178" s="20"/>
      <c r="V178" s="20"/>
      <c r="W178" s="182">
        <f t="shared" si="11"/>
        <v>0</v>
      </c>
      <c r="X178" s="21">
        <f t="shared" si="12"/>
        <v>0</v>
      </c>
      <c r="Y178" s="21">
        <f t="shared" si="13"/>
        <v>0</v>
      </c>
      <c r="Z178" s="43">
        <f t="shared" si="14"/>
        <v>0</v>
      </c>
      <c r="AA178" s="22">
        <v>1</v>
      </c>
    </row>
    <row r="179" spans="1:27" s="15" customFormat="1" ht="11.25">
      <c r="A179" s="374"/>
      <c r="B179" s="369"/>
      <c r="C179" s="371"/>
      <c r="D179" s="371"/>
      <c r="E179" s="371"/>
      <c r="F179" s="367"/>
      <c r="G179" s="362"/>
      <c r="H179" s="369"/>
      <c r="I179" s="355"/>
      <c r="J179" s="137" t="s">
        <v>282</v>
      </c>
      <c r="K179" s="36" t="s">
        <v>729</v>
      </c>
      <c r="L179" s="66">
        <v>5</v>
      </c>
      <c r="M179" s="23"/>
      <c r="N179" s="163"/>
      <c r="O179" s="148"/>
      <c r="P179" s="17">
        <v>1</v>
      </c>
      <c r="Q179" s="17" t="s">
        <v>400</v>
      </c>
      <c r="R179" s="18"/>
      <c r="S179" s="19"/>
      <c r="T179" s="16"/>
      <c r="U179" s="20"/>
      <c r="V179" s="20"/>
      <c r="W179" s="182">
        <f t="shared" si="11"/>
        <v>0</v>
      </c>
      <c r="X179" s="24">
        <f t="shared" si="12"/>
        <v>0</v>
      </c>
      <c r="Y179" s="21">
        <f t="shared" si="13"/>
        <v>0</v>
      </c>
      <c r="Z179" s="21">
        <f t="shared" si="14"/>
        <v>0</v>
      </c>
      <c r="AA179" s="22">
        <v>1</v>
      </c>
    </row>
    <row r="180" spans="1:27" s="15" customFormat="1" ht="12" thickBot="1">
      <c r="A180" s="374"/>
      <c r="B180" s="369"/>
      <c r="C180" s="371"/>
      <c r="D180" s="371"/>
      <c r="E180" s="371"/>
      <c r="F180" s="367"/>
      <c r="G180" s="362"/>
      <c r="H180" s="369"/>
      <c r="I180" s="355"/>
      <c r="J180" s="84" t="s">
        <v>283</v>
      </c>
      <c r="K180" s="36" t="s">
        <v>14</v>
      </c>
      <c r="L180" s="66">
        <v>10</v>
      </c>
      <c r="M180" s="23"/>
      <c r="N180" s="163"/>
      <c r="O180" s="148"/>
      <c r="P180" s="17">
        <v>1</v>
      </c>
      <c r="Q180" s="17" t="s">
        <v>400</v>
      </c>
      <c r="R180" s="18"/>
      <c r="S180" s="19"/>
      <c r="T180" s="16"/>
      <c r="U180" s="20"/>
      <c r="V180" s="20"/>
      <c r="W180" s="182">
        <f t="shared" si="11"/>
        <v>0</v>
      </c>
      <c r="X180" s="21">
        <f t="shared" si="12"/>
        <v>0</v>
      </c>
      <c r="Y180" s="24">
        <f t="shared" si="13"/>
        <v>0</v>
      </c>
      <c r="Z180" s="21">
        <f t="shared" si="14"/>
        <v>0</v>
      </c>
      <c r="AA180" s="22">
        <v>1</v>
      </c>
    </row>
    <row r="181" spans="1:27" s="15" customFormat="1" ht="102" thickTop="1">
      <c r="A181" s="373" t="s">
        <v>738</v>
      </c>
      <c r="B181" s="368"/>
      <c r="C181" s="368" t="s">
        <v>22</v>
      </c>
      <c r="D181" s="368"/>
      <c r="E181" s="368" t="s">
        <v>737</v>
      </c>
      <c r="F181" s="359" t="s">
        <v>727</v>
      </c>
      <c r="G181" s="361" t="s">
        <v>72</v>
      </c>
      <c r="H181" s="376" t="s">
        <v>368</v>
      </c>
      <c r="I181" s="354">
        <v>14</v>
      </c>
      <c r="J181" s="68" t="s">
        <v>284</v>
      </c>
      <c r="K181" s="52" t="s">
        <v>23</v>
      </c>
      <c r="L181" s="68">
        <v>1</v>
      </c>
      <c r="M181" s="121" t="s">
        <v>110</v>
      </c>
      <c r="N181" s="162">
        <v>1</v>
      </c>
      <c r="O181" s="155" t="s">
        <v>360</v>
      </c>
      <c r="P181" s="31">
        <v>1</v>
      </c>
      <c r="Q181" s="31" t="s">
        <v>400</v>
      </c>
      <c r="R181" s="32">
        <v>9.37</v>
      </c>
      <c r="S181" s="33">
        <f>3*8*10</f>
        <v>240</v>
      </c>
      <c r="T181" s="179" t="s">
        <v>413</v>
      </c>
      <c r="U181" s="35">
        <f>10*0.05+14*15*0.6+14*2+1*5.38</f>
        <v>159.88</v>
      </c>
      <c r="V181" s="35"/>
      <c r="W181" s="181">
        <f t="shared" si="11"/>
        <v>1</v>
      </c>
      <c r="X181" s="13">
        <f t="shared" si="12"/>
        <v>2408.68</v>
      </c>
      <c r="Y181" s="13">
        <f t="shared" si="13"/>
        <v>2408.68</v>
      </c>
      <c r="Z181" s="13">
        <f t="shared" si="14"/>
        <v>2408.68</v>
      </c>
      <c r="AA181" s="14">
        <v>1</v>
      </c>
    </row>
    <row r="182" spans="1:27" s="15" customFormat="1" ht="11.25">
      <c r="A182" s="374"/>
      <c r="B182" s="369"/>
      <c r="C182" s="371"/>
      <c r="D182" s="371"/>
      <c r="E182" s="371"/>
      <c r="F182" s="367"/>
      <c r="G182" s="362"/>
      <c r="H182" s="377"/>
      <c r="I182" s="355"/>
      <c r="J182" s="137" t="s">
        <v>285</v>
      </c>
      <c r="K182" s="67" t="s">
        <v>731</v>
      </c>
      <c r="L182" s="66">
        <v>3</v>
      </c>
      <c r="M182" s="23"/>
      <c r="N182" s="163"/>
      <c r="O182" s="148"/>
      <c r="P182" s="17">
        <v>1</v>
      </c>
      <c r="Q182" s="17" t="s">
        <v>400</v>
      </c>
      <c r="R182" s="18"/>
      <c r="S182" s="19"/>
      <c r="T182" s="16"/>
      <c r="U182" s="20"/>
      <c r="V182" s="20"/>
      <c r="W182" s="182">
        <f t="shared" si="11"/>
        <v>0</v>
      </c>
      <c r="X182" s="21">
        <f t="shared" si="12"/>
        <v>0</v>
      </c>
      <c r="Y182" s="21">
        <f t="shared" si="13"/>
        <v>0</v>
      </c>
      <c r="Z182" s="43">
        <f t="shared" si="14"/>
        <v>0</v>
      </c>
      <c r="AA182" s="22">
        <v>1</v>
      </c>
    </row>
    <row r="183" spans="1:27" s="15" customFormat="1" ht="11.25">
      <c r="A183" s="374"/>
      <c r="B183" s="369"/>
      <c r="C183" s="371"/>
      <c r="D183" s="371"/>
      <c r="E183" s="371"/>
      <c r="F183" s="367"/>
      <c r="G183" s="362"/>
      <c r="H183" s="377"/>
      <c r="I183" s="355"/>
      <c r="J183" s="137" t="s">
        <v>286</v>
      </c>
      <c r="K183" s="36" t="s">
        <v>734</v>
      </c>
      <c r="L183" s="66">
        <v>6</v>
      </c>
      <c r="M183" s="23"/>
      <c r="N183" s="163"/>
      <c r="O183" s="148"/>
      <c r="P183" s="17">
        <v>1</v>
      </c>
      <c r="Q183" s="17" t="s">
        <v>400</v>
      </c>
      <c r="R183" s="18"/>
      <c r="S183" s="19"/>
      <c r="T183" s="16"/>
      <c r="U183" s="20"/>
      <c r="V183" s="20"/>
      <c r="W183" s="182">
        <f t="shared" si="11"/>
        <v>0</v>
      </c>
      <c r="X183" s="24">
        <f t="shared" si="12"/>
        <v>0</v>
      </c>
      <c r="Y183" s="21">
        <f t="shared" si="13"/>
        <v>0</v>
      </c>
      <c r="Z183" s="21">
        <f t="shared" si="14"/>
        <v>0</v>
      </c>
      <c r="AA183" s="22">
        <v>1</v>
      </c>
    </row>
    <row r="184" spans="1:27" s="15" customFormat="1" ht="11.25">
      <c r="A184" s="374"/>
      <c r="B184" s="369"/>
      <c r="C184" s="371"/>
      <c r="D184" s="371"/>
      <c r="E184" s="371"/>
      <c r="F184" s="367"/>
      <c r="G184" s="362"/>
      <c r="H184" s="377"/>
      <c r="I184" s="355"/>
      <c r="J184" s="137" t="s">
        <v>287</v>
      </c>
      <c r="K184" s="36" t="s">
        <v>24</v>
      </c>
      <c r="L184" s="66">
        <v>10</v>
      </c>
      <c r="M184" s="23"/>
      <c r="N184" s="163"/>
      <c r="O184" s="148"/>
      <c r="P184" s="17">
        <v>1</v>
      </c>
      <c r="Q184" s="17" t="s">
        <v>400</v>
      </c>
      <c r="R184" s="18"/>
      <c r="S184" s="19"/>
      <c r="T184" s="16"/>
      <c r="U184" s="20"/>
      <c r="V184" s="20"/>
      <c r="W184" s="182">
        <f t="shared" si="11"/>
        <v>0</v>
      </c>
      <c r="X184" s="21">
        <f t="shared" si="12"/>
        <v>0</v>
      </c>
      <c r="Y184" s="24">
        <f t="shared" si="13"/>
        <v>0</v>
      </c>
      <c r="Z184" s="21">
        <f t="shared" si="14"/>
        <v>0</v>
      </c>
      <c r="AA184" s="22">
        <v>1</v>
      </c>
    </row>
    <row r="185" spans="1:27" s="15" customFormat="1" ht="34.5" thickBot="1">
      <c r="A185" s="374"/>
      <c r="B185" s="369"/>
      <c r="C185" s="371"/>
      <c r="D185" s="371"/>
      <c r="E185" s="371"/>
      <c r="F185" s="367"/>
      <c r="G185" s="362"/>
      <c r="H185" s="377"/>
      <c r="I185" s="355"/>
      <c r="J185" s="84" t="s">
        <v>288</v>
      </c>
      <c r="K185" s="36" t="s">
        <v>25</v>
      </c>
      <c r="L185" s="66">
        <v>11</v>
      </c>
      <c r="M185" s="17"/>
      <c r="N185" s="163"/>
      <c r="O185" s="148"/>
      <c r="P185" s="17">
        <v>1</v>
      </c>
      <c r="Q185" s="17" t="s">
        <v>400</v>
      </c>
      <c r="R185" s="18"/>
      <c r="S185" s="19"/>
      <c r="T185" s="16"/>
      <c r="U185" s="20"/>
      <c r="V185" s="20"/>
      <c r="W185" s="182">
        <f t="shared" si="11"/>
        <v>0</v>
      </c>
      <c r="X185" s="21">
        <f t="shared" si="12"/>
        <v>0</v>
      </c>
      <c r="Y185" s="21">
        <f t="shared" si="13"/>
        <v>0</v>
      </c>
      <c r="Z185" s="24">
        <f t="shared" si="14"/>
        <v>0</v>
      </c>
      <c r="AA185" s="22">
        <v>1</v>
      </c>
    </row>
    <row r="186" spans="1:27" s="15" customFormat="1" ht="102" thickTop="1">
      <c r="A186" s="373" t="s">
        <v>738</v>
      </c>
      <c r="B186" s="368" t="s">
        <v>899</v>
      </c>
      <c r="C186" s="368" t="s">
        <v>16</v>
      </c>
      <c r="D186" s="368"/>
      <c r="E186" s="368" t="s">
        <v>737</v>
      </c>
      <c r="F186" s="359" t="s">
        <v>727</v>
      </c>
      <c r="G186" s="361" t="s">
        <v>73</v>
      </c>
      <c r="H186" s="376" t="s">
        <v>17</v>
      </c>
      <c r="I186" s="354">
        <v>8</v>
      </c>
      <c r="J186" s="68" t="s">
        <v>289</v>
      </c>
      <c r="K186" s="52" t="s">
        <v>730</v>
      </c>
      <c r="L186" s="68">
        <v>1</v>
      </c>
      <c r="M186" s="121" t="s">
        <v>111</v>
      </c>
      <c r="N186" s="168">
        <v>4</v>
      </c>
      <c r="O186" s="155" t="s">
        <v>361</v>
      </c>
      <c r="P186" s="31">
        <v>1</v>
      </c>
      <c r="Q186" s="31" t="s">
        <v>400</v>
      </c>
      <c r="R186" s="32">
        <v>9.37</v>
      </c>
      <c r="S186" s="33">
        <f>2*8*5</f>
        <v>80</v>
      </c>
      <c r="T186" s="179" t="s">
        <v>413</v>
      </c>
      <c r="U186" s="35">
        <f>10*0.05+14*15*0.6+14*2+1*5.38</f>
        <v>159.88</v>
      </c>
      <c r="V186" s="35"/>
      <c r="W186" s="181">
        <f t="shared" si="11"/>
        <v>4</v>
      </c>
      <c r="X186" s="13">
        <f t="shared" si="12"/>
        <v>909.4799999999999</v>
      </c>
      <c r="Y186" s="13">
        <f t="shared" si="13"/>
        <v>3637.9199999999996</v>
      </c>
      <c r="Z186" s="13">
        <f t="shared" si="14"/>
        <v>3637.9199999999996</v>
      </c>
      <c r="AA186" s="14">
        <v>1</v>
      </c>
    </row>
    <row r="187" spans="1:27" s="15" customFormat="1" ht="22.5">
      <c r="A187" s="374"/>
      <c r="B187" s="369"/>
      <c r="C187" s="371"/>
      <c r="D187" s="371"/>
      <c r="E187" s="371"/>
      <c r="F187" s="367"/>
      <c r="G187" s="362"/>
      <c r="H187" s="377"/>
      <c r="I187" s="355"/>
      <c r="J187" s="137" t="s">
        <v>290</v>
      </c>
      <c r="K187" s="67" t="s">
        <v>733</v>
      </c>
      <c r="L187" s="66">
        <v>3</v>
      </c>
      <c r="M187" s="23"/>
      <c r="N187" s="163"/>
      <c r="O187" s="148"/>
      <c r="P187" s="17">
        <v>1</v>
      </c>
      <c r="Q187" s="17" t="s">
        <v>400</v>
      </c>
      <c r="R187" s="18"/>
      <c r="S187" s="19"/>
      <c r="T187" s="16"/>
      <c r="U187" s="20"/>
      <c r="V187" s="20"/>
      <c r="W187" s="182">
        <f t="shared" si="11"/>
        <v>0</v>
      </c>
      <c r="X187" s="21">
        <f t="shared" si="12"/>
        <v>0</v>
      </c>
      <c r="Y187" s="21">
        <f t="shared" si="13"/>
        <v>0</v>
      </c>
      <c r="Z187" s="43">
        <f t="shared" si="14"/>
        <v>0</v>
      </c>
      <c r="AA187" s="22">
        <v>1</v>
      </c>
    </row>
    <row r="188" spans="1:27" s="15" customFormat="1" ht="11.25">
      <c r="A188" s="374"/>
      <c r="B188" s="369"/>
      <c r="C188" s="371"/>
      <c r="D188" s="371"/>
      <c r="E188" s="371"/>
      <c r="F188" s="367"/>
      <c r="G188" s="362"/>
      <c r="H188" s="377"/>
      <c r="I188" s="355"/>
      <c r="J188" s="137" t="s">
        <v>291</v>
      </c>
      <c r="K188" s="36" t="s">
        <v>10</v>
      </c>
      <c r="L188" s="66">
        <v>6</v>
      </c>
      <c r="M188" s="23"/>
      <c r="N188" s="163"/>
      <c r="O188" s="148"/>
      <c r="P188" s="17">
        <v>1</v>
      </c>
      <c r="Q188" s="17" t="s">
        <v>400</v>
      </c>
      <c r="R188" s="18"/>
      <c r="S188" s="19"/>
      <c r="T188" s="16"/>
      <c r="U188" s="20"/>
      <c r="V188" s="20"/>
      <c r="W188" s="182">
        <f t="shared" si="11"/>
        <v>0</v>
      </c>
      <c r="X188" s="24">
        <f t="shared" si="12"/>
        <v>0</v>
      </c>
      <c r="Y188" s="21">
        <f t="shared" si="13"/>
        <v>0</v>
      </c>
      <c r="Z188" s="21">
        <f t="shared" si="14"/>
        <v>0</v>
      </c>
      <c r="AA188" s="22">
        <v>1</v>
      </c>
    </row>
    <row r="189" spans="1:27" s="15" customFormat="1" ht="11.25">
      <c r="A189" s="374"/>
      <c r="B189" s="369"/>
      <c r="C189" s="371"/>
      <c r="D189" s="371"/>
      <c r="E189" s="371"/>
      <c r="F189" s="367"/>
      <c r="G189" s="362"/>
      <c r="H189" s="377"/>
      <c r="I189" s="355"/>
      <c r="J189" s="137" t="s">
        <v>292</v>
      </c>
      <c r="K189" s="36" t="s">
        <v>11</v>
      </c>
      <c r="L189" s="66">
        <v>10</v>
      </c>
      <c r="M189" s="23"/>
      <c r="N189" s="163"/>
      <c r="O189" s="148"/>
      <c r="P189" s="17">
        <v>1</v>
      </c>
      <c r="Q189" s="17" t="s">
        <v>400</v>
      </c>
      <c r="R189" s="18"/>
      <c r="S189" s="19"/>
      <c r="T189" s="16"/>
      <c r="U189" s="20"/>
      <c r="V189" s="20"/>
      <c r="W189" s="182">
        <f t="shared" si="11"/>
        <v>0</v>
      </c>
      <c r="X189" s="24">
        <f t="shared" si="12"/>
        <v>0</v>
      </c>
      <c r="Y189" s="24">
        <f t="shared" si="13"/>
        <v>0</v>
      </c>
      <c r="Z189" s="21">
        <f t="shared" si="14"/>
        <v>0</v>
      </c>
      <c r="AA189" s="22">
        <v>1</v>
      </c>
    </row>
    <row r="190" spans="1:27" s="15" customFormat="1" ht="23.25" thickBot="1">
      <c r="A190" s="374"/>
      <c r="B190" s="369"/>
      <c r="C190" s="371"/>
      <c r="D190" s="371"/>
      <c r="E190" s="371"/>
      <c r="F190" s="367"/>
      <c r="G190" s="362"/>
      <c r="H190" s="377"/>
      <c r="I190" s="355"/>
      <c r="J190" s="84" t="s">
        <v>293</v>
      </c>
      <c r="K190" s="36" t="s">
        <v>19</v>
      </c>
      <c r="L190" s="66">
        <v>11</v>
      </c>
      <c r="M190" s="23"/>
      <c r="N190" s="163"/>
      <c r="O190" s="148"/>
      <c r="P190" s="17">
        <v>1</v>
      </c>
      <c r="Q190" s="17" t="s">
        <v>400</v>
      </c>
      <c r="R190" s="18"/>
      <c r="S190" s="19"/>
      <c r="T190" s="16"/>
      <c r="U190" s="20"/>
      <c r="V190" s="20"/>
      <c r="W190" s="182">
        <f t="shared" si="11"/>
        <v>0</v>
      </c>
      <c r="X190" s="21">
        <f t="shared" si="12"/>
        <v>0</v>
      </c>
      <c r="Y190" s="24">
        <f t="shared" si="13"/>
        <v>0</v>
      </c>
      <c r="Z190" s="21">
        <f t="shared" si="14"/>
        <v>0</v>
      </c>
      <c r="AA190" s="22">
        <v>1</v>
      </c>
    </row>
    <row r="191" spans="1:27" s="15" customFormat="1" ht="34.5" thickTop="1">
      <c r="A191" s="373" t="s">
        <v>738</v>
      </c>
      <c r="B191" s="368" t="s">
        <v>899</v>
      </c>
      <c r="C191" s="368" t="s">
        <v>16</v>
      </c>
      <c r="D191" s="368"/>
      <c r="E191" s="368" t="s">
        <v>737</v>
      </c>
      <c r="F191" s="359" t="s">
        <v>727</v>
      </c>
      <c r="G191" s="361" t="s">
        <v>74</v>
      </c>
      <c r="H191" s="310" t="s">
        <v>18</v>
      </c>
      <c r="I191" s="354">
        <v>5</v>
      </c>
      <c r="J191" s="68" t="s">
        <v>294</v>
      </c>
      <c r="K191" s="52" t="s">
        <v>13</v>
      </c>
      <c r="L191" s="68">
        <v>4</v>
      </c>
      <c r="M191" s="121" t="s">
        <v>111</v>
      </c>
      <c r="N191" s="168">
        <v>4</v>
      </c>
      <c r="O191" s="155">
        <v>38</v>
      </c>
      <c r="P191" s="31">
        <v>1</v>
      </c>
      <c r="Q191" s="31" t="s">
        <v>400</v>
      </c>
      <c r="R191" s="32"/>
      <c r="S191" s="33"/>
      <c r="T191" s="34"/>
      <c r="U191" s="35"/>
      <c r="V191" s="35"/>
      <c r="W191" s="181">
        <f t="shared" si="11"/>
        <v>4</v>
      </c>
      <c r="X191" s="13">
        <f t="shared" si="12"/>
        <v>0</v>
      </c>
      <c r="Y191" s="13">
        <f t="shared" si="13"/>
        <v>0</v>
      </c>
      <c r="Z191" s="13">
        <f t="shared" si="14"/>
        <v>0</v>
      </c>
      <c r="AA191" s="14">
        <v>1</v>
      </c>
    </row>
    <row r="192" spans="1:27" s="15" customFormat="1" ht="11.25">
      <c r="A192" s="374"/>
      <c r="B192" s="369"/>
      <c r="C192" s="371"/>
      <c r="D192" s="371"/>
      <c r="E192" s="371"/>
      <c r="F192" s="367"/>
      <c r="G192" s="362"/>
      <c r="H192" s="357"/>
      <c r="I192" s="355"/>
      <c r="J192" s="137" t="s">
        <v>295</v>
      </c>
      <c r="K192" s="67" t="s">
        <v>813</v>
      </c>
      <c r="L192" s="66">
        <v>4</v>
      </c>
      <c r="M192" s="23"/>
      <c r="N192" s="163"/>
      <c r="O192" s="148"/>
      <c r="P192" s="17">
        <v>1</v>
      </c>
      <c r="Q192" s="17" t="s">
        <v>400</v>
      </c>
      <c r="R192" s="18"/>
      <c r="S192" s="19"/>
      <c r="T192" s="16"/>
      <c r="U192" s="20"/>
      <c r="V192" s="20"/>
      <c r="W192" s="182">
        <f t="shared" si="11"/>
        <v>0</v>
      </c>
      <c r="X192" s="21">
        <f t="shared" si="12"/>
        <v>0</v>
      </c>
      <c r="Y192" s="21">
        <f t="shared" si="13"/>
        <v>0</v>
      </c>
      <c r="Z192" s="43">
        <f t="shared" si="14"/>
        <v>0</v>
      </c>
      <c r="AA192" s="22">
        <v>1</v>
      </c>
    </row>
    <row r="193" spans="1:27" s="15" customFormat="1" ht="11.25">
      <c r="A193" s="374"/>
      <c r="B193" s="369"/>
      <c r="C193" s="371"/>
      <c r="D193" s="371"/>
      <c r="E193" s="371"/>
      <c r="F193" s="367"/>
      <c r="G193" s="362"/>
      <c r="H193" s="357"/>
      <c r="I193" s="355"/>
      <c r="J193" s="137" t="s">
        <v>296</v>
      </c>
      <c r="K193" s="36" t="s">
        <v>729</v>
      </c>
      <c r="L193" s="66">
        <v>5</v>
      </c>
      <c r="M193" s="23"/>
      <c r="N193" s="163"/>
      <c r="O193" s="148"/>
      <c r="P193" s="17">
        <v>1</v>
      </c>
      <c r="Q193" s="17" t="s">
        <v>400</v>
      </c>
      <c r="R193" s="18"/>
      <c r="S193" s="19"/>
      <c r="T193" s="16"/>
      <c r="U193" s="20"/>
      <c r="V193" s="20"/>
      <c r="W193" s="182">
        <f t="shared" si="11"/>
        <v>0</v>
      </c>
      <c r="X193" s="24">
        <f t="shared" si="12"/>
        <v>0</v>
      </c>
      <c r="Y193" s="21">
        <f t="shared" si="13"/>
        <v>0</v>
      </c>
      <c r="Z193" s="21">
        <f t="shared" si="14"/>
        <v>0</v>
      </c>
      <c r="AA193" s="22">
        <v>1</v>
      </c>
    </row>
    <row r="194" spans="1:27" s="15" customFormat="1" ht="12" thickBot="1">
      <c r="A194" s="374"/>
      <c r="B194" s="369"/>
      <c r="C194" s="371"/>
      <c r="D194" s="371"/>
      <c r="E194" s="371"/>
      <c r="F194" s="367"/>
      <c r="G194" s="362"/>
      <c r="H194" s="357"/>
      <c r="I194" s="355"/>
      <c r="J194" s="84" t="s">
        <v>297</v>
      </c>
      <c r="K194" s="36" t="s">
        <v>14</v>
      </c>
      <c r="L194" s="66">
        <v>10</v>
      </c>
      <c r="M194" s="23"/>
      <c r="N194" s="163"/>
      <c r="O194" s="148"/>
      <c r="P194" s="17">
        <v>1</v>
      </c>
      <c r="Q194" s="17" t="s">
        <v>400</v>
      </c>
      <c r="R194" s="18"/>
      <c r="S194" s="19"/>
      <c r="T194" s="16"/>
      <c r="U194" s="20"/>
      <c r="V194" s="20"/>
      <c r="W194" s="182">
        <f t="shared" si="11"/>
        <v>0</v>
      </c>
      <c r="X194" s="21">
        <f t="shared" si="12"/>
        <v>0</v>
      </c>
      <c r="Y194" s="24">
        <f t="shared" si="13"/>
        <v>0</v>
      </c>
      <c r="Z194" s="21">
        <f t="shared" si="14"/>
        <v>0</v>
      </c>
      <c r="AA194" s="22">
        <v>1</v>
      </c>
    </row>
    <row r="195" spans="1:27" s="15" customFormat="1" ht="102" thickTop="1">
      <c r="A195" s="373" t="s">
        <v>738</v>
      </c>
      <c r="B195" s="368"/>
      <c r="C195" s="368" t="s">
        <v>26</v>
      </c>
      <c r="D195" s="368"/>
      <c r="E195" s="368" t="s">
        <v>737</v>
      </c>
      <c r="F195" s="359" t="s">
        <v>727</v>
      </c>
      <c r="G195" s="361" t="s">
        <v>138</v>
      </c>
      <c r="H195" s="376" t="s">
        <v>28</v>
      </c>
      <c r="I195" s="354">
        <v>8</v>
      </c>
      <c r="J195" s="68" t="s">
        <v>298</v>
      </c>
      <c r="K195" s="52" t="s">
        <v>23</v>
      </c>
      <c r="L195" s="68">
        <v>1</v>
      </c>
      <c r="M195" s="121" t="s">
        <v>112</v>
      </c>
      <c r="N195" s="162">
        <v>3</v>
      </c>
      <c r="O195" s="155" t="s">
        <v>362</v>
      </c>
      <c r="P195" s="31">
        <v>1</v>
      </c>
      <c r="Q195" s="31" t="s">
        <v>400</v>
      </c>
      <c r="R195" s="32">
        <v>9.37</v>
      </c>
      <c r="S195" s="33">
        <f>2*8*5</f>
        <v>80</v>
      </c>
      <c r="T195" s="179" t="s">
        <v>413</v>
      </c>
      <c r="U195" s="35">
        <f>10*0.05+14*15*0.6+14*2+1*5.38</f>
        <v>159.88</v>
      </c>
      <c r="V195" s="35"/>
      <c r="W195" s="181">
        <f t="shared" si="11"/>
        <v>3</v>
      </c>
      <c r="X195" s="13">
        <f t="shared" si="12"/>
        <v>909.4799999999999</v>
      </c>
      <c r="Y195" s="13">
        <f t="shared" si="13"/>
        <v>2728.4399999999996</v>
      </c>
      <c r="Z195" s="13">
        <f t="shared" si="14"/>
        <v>2728.4399999999996</v>
      </c>
      <c r="AA195" s="14">
        <v>1</v>
      </c>
    </row>
    <row r="196" spans="1:27" s="15" customFormat="1" ht="11.25">
      <c r="A196" s="374"/>
      <c r="B196" s="369"/>
      <c r="C196" s="371"/>
      <c r="D196" s="371"/>
      <c r="E196" s="371"/>
      <c r="F196" s="367"/>
      <c r="G196" s="362"/>
      <c r="H196" s="377"/>
      <c r="I196" s="355"/>
      <c r="J196" s="137" t="s">
        <v>299</v>
      </c>
      <c r="K196" s="67" t="s">
        <v>731</v>
      </c>
      <c r="L196" s="66">
        <v>3</v>
      </c>
      <c r="M196" s="23"/>
      <c r="N196" s="163"/>
      <c r="O196" s="148"/>
      <c r="P196" s="17">
        <v>1</v>
      </c>
      <c r="Q196" s="17" t="s">
        <v>400</v>
      </c>
      <c r="R196" s="18"/>
      <c r="S196" s="19"/>
      <c r="T196" s="16"/>
      <c r="U196" s="20"/>
      <c r="V196" s="20"/>
      <c r="W196" s="182">
        <f t="shared" si="11"/>
        <v>0</v>
      </c>
      <c r="X196" s="21">
        <f t="shared" si="12"/>
        <v>0</v>
      </c>
      <c r="Y196" s="21">
        <f t="shared" si="13"/>
        <v>0</v>
      </c>
      <c r="Z196" s="43">
        <f t="shared" si="14"/>
        <v>0</v>
      </c>
      <c r="AA196" s="22">
        <v>1</v>
      </c>
    </row>
    <row r="197" spans="1:27" s="15" customFormat="1" ht="11.25">
      <c r="A197" s="374"/>
      <c r="B197" s="369"/>
      <c r="C197" s="371"/>
      <c r="D197" s="371"/>
      <c r="E197" s="371"/>
      <c r="F197" s="367"/>
      <c r="G197" s="362"/>
      <c r="H197" s="377"/>
      <c r="I197" s="355"/>
      <c r="J197" s="137" t="s">
        <v>300</v>
      </c>
      <c r="K197" s="36" t="s">
        <v>734</v>
      </c>
      <c r="L197" s="66">
        <v>6</v>
      </c>
      <c r="M197" s="23"/>
      <c r="N197" s="163"/>
      <c r="O197" s="148"/>
      <c r="P197" s="17">
        <v>1</v>
      </c>
      <c r="Q197" s="17" t="s">
        <v>400</v>
      </c>
      <c r="R197" s="18"/>
      <c r="S197" s="19"/>
      <c r="T197" s="16"/>
      <c r="U197" s="20"/>
      <c r="V197" s="20"/>
      <c r="W197" s="182">
        <f t="shared" si="11"/>
        <v>0</v>
      </c>
      <c r="X197" s="24">
        <f t="shared" si="12"/>
        <v>0</v>
      </c>
      <c r="Y197" s="21">
        <f t="shared" si="13"/>
        <v>0</v>
      </c>
      <c r="Z197" s="21">
        <f t="shared" si="14"/>
        <v>0</v>
      </c>
      <c r="AA197" s="22">
        <v>1</v>
      </c>
    </row>
    <row r="198" spans="1:27" s="15" customFormat="1" ht="11.25">
      <c r="A198" s="374"/>
      <c r="B198" s="369"/>
      <c r="C198" s="371"/>
      <c r="D198" s="371"/>
      <c r="E198" s="371"/>
      <c r="F198" s="367"/>
      <c r="G198" s="362"/>
      <c r="H198" s="377"/>
      <c r="I198" s="355"/>
      <c r="J198" s="137" t="s">
        <v>301</v>
      </c>
      <c r="K198" s="36" t="s">
        <v>24</v>
      </c>
      <c r="L198" s="66">
        <v>10</v>
      </c>
      <c r="M198" s="23"/>
      <c r="N198" s="163"/>
      <c r="O198" s="148"/>
      <c r="P198" s="17">
        <v>1</v>
      </c>
      <c r="Q198" s="17" t="s">
        <v>400</v>
      </c>
      <c r="R198" s="18"/>
      <c r="S198" s="19"/>
      <c r="T198" s="16"/>
      <c r="U198" s="20"/>
      <c r="V198" s="20"/>
      <c r="W198" s="182">
        <f t="shared" si="11"/>
        <v>0</v>
      </c>
      <c r="X198" s="21">
        <f t="shared" si="12"/>
        <v>0</v>
      </c>
      <c r="Y198" s="24">
        <f t="shared" si="13"/>
        <v>0</v>
      </c>
      <c r="Z198" s="21">
        <f t="shared" si="14"/>
        <v>0</v>
      </c>
      <c r="AA198" s="22">
        <v>1</v>
      </c>
    </row>
    <row r="199" spans="1:27" s="15" customFormat="1" ht="23.25" thickBot="1">
      <c r="A199" s="374"/>
      <c r="B199" s="369"/>
      <c r="C199" s="371"/>
      <c r="D199" s="371"/>
      <c r="E199" s="371"/>
      <c r="F199" s="367"/>
      <c r="G199" s="362"/>
      <c r="H199" s="377"/>
      <c r="I199" s="355"/>
      <c r="J199" s="84" t="s">
        <v>302</v>
      </c>
      <c r="K199" s="36" t="s">
        <v>19</v>
      </c>
      <c r="L199" s="66">
        <v>11</v>
      </c>
      <c r="M199" s="17"/>
      <c r="N199" s="163"/>
      <c r="O199" s="148"/>
      <c r="P199" s="17">
        <v>1</v>
      </c>
      <c r="Q199" s="17" t="s">
        <v>400</v>
      </c>
      <c r="R199" s="18"/>
      <c r="S199" s="19"/>
      <c r="T199" s="16"/>
      <c r="U199" s="20"/>
      <c r="V199" s="20"/>
      <c r="W199" s="182">
        <f t="shared" si="11"/>
        <v>0</v>
      </c>
      <c r="X199" s="21">
        <f t="shared" si="12"/>
        <v>0</v>
      </c>
      <c r="Y199" s="21">
        <f t="shared" si="13"/>
        <v>0</v>
      </c>
      <c r="Z199" s="24">
        <f t="shared" si="14"/>
        <v>0</v>
      </c>
      <c r="AA199" s="22">
        <v>1</v>
      </c>
    </row>
    <row r="200" spans="1:27" s="15" customFormat="1" ht="90.75" thickTop="1">
      <c r="A200" s="373" t="s">
        <v>738</v>
      </c>
      <c r="B200" s="368"/>
      <c r="C200" s="368" t="s">
        <v>29</v>
      </c>
      <c r="D200" s="368"/>
      <c r="E200" s="368" t="s">
        <v>737</v>
      </c>
      <c r="F200" s="359" t="s">
        <v>727</v>
      </c>
      <c r="G200" s="361" t="s">
        <v>139</v>
      </c>
      <c r="H200" s="310" t="s">
        <v>30</v>
      </c>
      <c r="I200" s="354">
        <v>3</v>
      </c>
      <c r="J200" s="68" t="s">
        <v>303</v>
      </c>
      <c r="K200" s="52" t="s">
        <v>730</v>
      </c>
      <c r="L200" s="68">
        <v>1</v>
      </c>
      <c r="M200" s="121" t="s">
        <v>113</v>
      </c>
      <c r="N200" s="162">
        <v>0</v>
      </c>
      <c r="O200" s="155" t="s">
        <v>363</v>
      </c>
      <c r="P200" s="31">
        <v>1</v>
      </c>
      <c r="Q200" s="31" t="s">
        <v>400</v>
      </c>
      <c r="R200" s="32">
        <v>9.37</v>
      </c>
      <c r="S200" s="33">
        <v>800</v>
      </c>
      <c r="T200" s="179" t="s">
        <v>411</v>
      </c>
      <c r="U200" s="35">
        <f>10*50*0.05+10*10*0.6+6*2+1*5.38</f>
        <v>102.38</v>
      </c>
      <c r="V200" s="35"/>
      <c r="W200" s="181">
        <f t="shared" si="11"/>
        <v>0</v>
      </c>
      <c r="X200" s="13">
        <f t="shared" si="12"/>
        <v>7598.379999999999</v>
      </c>
      <c r="Y200" s="13">
        <f t="shared" si="13"/>
        <v>0</v>
      </c>
      <c r="Z200" s="13">
        <f t="shared" si="14"/>
        <v>0</v>
      </c>
      <c r="AA200" s="14">
        <v>0.5</v>
      </c>
    </row>
    <row r="201" spans="1:27" s="15" customFormat="1" ht="11.25">
      <c r="A201" s="374"/>
      <c r="B201" s="369"/>
      <c r="C201" s="371"/>
      <c r="D201" s="371"/>
      <c r="E201" s="371"/>
      <c r="F201" s="367"/>
      <c r="G201" s="362"/>
      <c r="H201" s="357"/>
      <c r="I201" s="355"/>
      <c r="J201" s="137" t="s">
        <v>304</v>
      </c>
      <c r="K201" s="67" t="s">
        <v>728</v>
      </c>
      <c r="L201" s="66">
        <v>5</v>
      </c>
      <c r="M201" s="23"/>
      <c r="N201" s="163"/>
      <c r="O201" s="148"/>
      <c r="P201" s="17">
        <v>1</v>
      </c>
      <c r="Q201" s="17" t="s">
        <v>400</v>
      </c>
      <c r="R201" s="18"/>
      <c r="S201" s="19"/>
      <c r="T201" s="16"/>
      <c r="U201" s="20"/>
      <c r="V201" s="20"/>
      <c r="W201" s="182">
        <f t="shared" si="11"/>
        <v>0</v>
      </c>
      <c r="X201" s="21">
        <f t="shared" si="12"/>
        <v>0</v>
      </c>
      <c r="Y201" s="21">
        <f t="shared" si="13"/>
        <v>0</v>
      </c>
      <c r="Z201" s="43">
        <f t="shared" si="14"/>
        <v>0</v>
      </c>
      <c r="AA201" s="22">
        <v>0</v>
      </c>
    </row>
    <row r="202" spans="1:27" s="15" customFormat="1" ht="12" thickBot="1">
      <c r="A202" s="374"/>
      <c r="B202" s="369"/>
      <c r="C202" s="371"/>
      <c r="D202" s="371"/>
      <c r="E202" s="371"/>
      <c r="F202" s="367"/>
      <c r="G202" s="362"/>
      <c r="H202" s="357"/>
      <c r="I202" s="355"/>
      <c r="J202" s="84" t="s">
        <v>305</v>
      </c>
      <c r="K202" s="36" t="s">
        <v>31</v>
      </c>
      <c r="L202" s="66">
        <v>10</v>
      </c>
      <c r="M202" s="23"/>
      <c r="N202" s="163"/>
      <c r="O202" s="148"/>
      <c r="P202" s="17">
        <v>1</v>
      </c>
      <c r="Q202" s="17" t="s">
        <v>400</v>
      </c>
      <c r="R202" s="18"/>
      <c r="S202" s="19"/>
      <c r="T202" s="16"/>
      <c r="U202" s="20"/>
      <c r="V202" s="20"/>
      <c r="W202" s="182">
        <f t="shared" si="11"/>
        <v>0</v>
      </c>
      <c r="X202" s="24">
        <f t="shared" si="12"/>
        <v>0</v>
      </c>
      <c r="Y202" s="21">
        <f t="shared" si="13"/>
        <v>0</v>
      </c>
      <c r="Z202" s="21">
        <f t="shared" si="14"/>
        <v>0</v>
      </c>
      <c r="AA202" s="22">
        <v>0</v>
      </c>
    </row>
    <row r="203" spans="1:27" s="15" customFormat="1" ht="23.25" thickTop="1">
      <c r="A203" s="373" t="s">
        <v>738</v>
      </c>
      <c r="B203" s="368" t="s">
        <v>764</v>
      </c>
      <c r="C203" s="368" t="s">
        <v>774</v>
      </c>
      <c r="D203" s="368"/>
      <c r="E203" s="368" t="s">
        <v>737</v>
      </c>
      <c r="F203" s="359" t="s">
        <v>727</v>
      </c>
      <c r="G203" s="361" t="s">
        <v>140</v>
      </c>
      <c r="H203" s="310" t="s">
        <v>765</v>
      </c>
      <c r="I203" s="354">
        <v>13</v>
      </c>
      <c r="J203" s="68" t="s">
        <v>306</v>
      </c>
      <c r="K203" s="52" t="s">
        <v>730</v>
      </c>
      <c r="L203" s="68">
        <v>1</v>
      </c>
      <c r="M203" s="121" t="s">
        <v>366</v>
      </c>
      <c r="N203" s="162">
        <v>56</v>
      </c>
      <c r="O203" s="155" t="s">
        <v>364</v>
      </c>
      <c r="P203" s="31">
        <v>1</v>
      </c>
      <c r="Q203" s="31" t="s">
        <v>400</v>
      </c>
      <c r="R203" s="32"/>
      <c r="S203" s="33"/>
      <c r="T203" s="34"/>
      <c r="U203" s="35"/>
      <c r="V203" s="35"/>
      <c r="W203" s="181">
        <f t="shared" si="11"/>
        <v>56</v>
      </c>
      <c r="X203" s="13">
        <f t="shared" si="12"/>
        <v>0</v>
      </c>
      <c r="Y203" s="13">
        <f t="shared" si="13"/>
        <v>0</v>
      </c>
      <c r="Z203" s="13">
        <f t="shared" si="14"/>
        <v>0</v>
      </c>
      <c r="AA203" s="14">
        <v>0</v>
      </c>
    </row>
    <row r="204" spans="1:27" s="15" customFormat="1" ht="67.5">
      <c r="A204" s="374"/>
      <c r="B204" s="369"/>
      <c r="C204" s="371"/>
      <c r="D204" s="371"/>
      <c r="E204" s="371"/>
      <c r="F204" s="367"/>
      <c r="G204" s="362"/>
      <c r="H204" s="357"/>
      <c r="I204" s="355"/>
      <c r="J204" s="137" t="s">
        <v>307</v>
      </c>
      <c r="K204" s="67" t="s">
        <v>778</v>
      </c>
      <c r="L204" s="66">
        <v>6</v>
      </c>
      <c r="M204" s="23"/>
      <c r="N204" s="163">
        <f>+N203</f>
        <v>56</v>
      </c>
      <c r="O204" s="148"/>
      <c r="P204" s="17">
        <v>1</v>
      </c>
      <c r="Q204" s="17" t="s">
        <v>400</v>
      </c>
      <c r="R204" s="18">
        <v>9.37</v>
      </c>
      <c r="S204" s="19">
        <v>6</v>
      </c>
      <c r="T204" s="194" t="s">
        <v>414</v>
      </c>
      <c r="U204" s="20">
        <f>120*0.05+2*2+1*5.38</f>
        <v>15.379999999999999</v>
      </c>
      <c r="V204" s="20"/>
      <c r="W204" s="182">
        <f t="shared" si="11"/>
        <v>56</v>
      </c>
      <c r="X204" s="21">
        <f t="shared" si="12"/>
        <v>71.6</v>
      </c>
      <c r="Y204" s="21">
        <f t="shared" si="13"/>
        <v>4009.5999999999995</v>
      </c>
      <c r="Z204" s="43">
        <f t="shared" si="14"/>
        <v>3207.68</v>
      </c>
      <c r="AA204" s="22">
        <v>0.8</v>
      </c>
    </row>
    <row r="205" spans="1:27" s="15" customFormat="1" ht="11.25">
      <c r="A205" s="374"/>
      <c r="B205" s="369"/>
      <c r="C205" s="371"/>
      <c r="D205" s="371"/>
      <c r="E205" s="371"/>
      <c r="F205" s="367"/>
      <c r="G205" s="362"/>
      <c r="H205" s="357"/>
      <c r="I205" s="355"/>
      <c r="J205" s="137" t="s">
        <v>308</v>
      </c>
      <c r="K205" s="36" t="s">
        <v>779</v>
      </c>
      <c r="L205" s="66">
        <v>4</v>
      </c>
      <c r="M205" s="23"/>
      <c r="N205" s="163"/>
      <c r="O205" s="148"/>
      <c r="P205" s="17">
        <v>1</v>
      </c>
      <c r="Q205" s="17" t="s">
        <v>400</v>
      </c>
      <c r="R205" s="18"/>
      <c r="S205" s="19"/>
      <c r="T205" s="16"/>
      <c r="U205" s="20"/>
      <c r="V205" s="20"/>
      <c r="W205" s="182">
        <f t="shared" si="11"/>
        <v>0</v>
      </c>
      <c r="X205" s="24">
        <f t="shared" si="12"/>
        <v>0</v>
      </c>
      <c r="Y205" s="21">
        <f t="shared" si="13"/>
        <v>0</v>
      </c>
      <c r="Z205" s="21">
        <f t="shared" si="14"/>
        <v>0</v>
      </c>
      <c r="AA205" s="22">
        <v>0</v>
      </c>
    </row>
    <row r="206" spans="1:27" s="15" customFormat="1" ht="11.25">
      <c r="A206" s="374"/>
      <c r="B206" s="369"/>
      <c r="C206" s="371"/>
      <c r="D206" s="371"/>
      <c r="E206" s="371"/>
      <c r="F206" s="367"/>
      <c r="G206" s="362"/>
      <c r="H206" s="357"/>
      <c r="I206" s="355"/>
      <c r="J206" s="137" t="s">
        <v>309</v>
      </c>
      <c r="K206" s="36" t="s">
        <v>775</v>
      </c>
      <c r="L206" s="66">
        <v>5</v>
      </c>
      <c r="M206" s="23"/>
      <c r="N206" s="163"/>
      <c r="O206" s="148"/>
      <c r="P206" s="17">
        <v>1</v>
      </c>
      <c r="Q206" s="17" t="s">
        <v>400</v>
      </c>
      <c r="R206" s="18"/>
      <c r="S206" s="19"/>
      <c r="T206" s="16"/>
      <c r="U206" s="20"/>
      <c r="V206" s="20"/>
      <c r="W206" s="182">
        <f t="shared" si="11"/>
        <v>0</v>
      </c>
      <c r="X206" s="21">
        <f t="shared" si="12"/>
        <v>0</v>
      </c>
      <c r="Y206" s="24">
        <f t="shared" si="13"/>
        <v>0</v>
      </c>
      <c r="Z206" s="21">
        <f t="shared" si="14"/>
        <v>0</v>
      </c>
      <c r="AA206" s="22">
        <v>0</v>
      </c>
    </row>
    <row r="207" spans="1:27" s="15" customFormat="1" ht="11.25">
      <c r="A207" s="374"/>
      <c r="B207" s="369"/>
      <c r="C207" s="371"/>
      <c r="D207" s="371"/>
      <c r="E207" s="371"/>
      <c r="F207" s="367"/>
      <c r="G207" s="362"/>
      <c r="H207" s="357"/>
      <c r="I207" s="355"/>
      <c r="J207" s="137" t="s">
        <v>310</v>
      </c>
      <c r="K207" s="36" t="s">
        <v>777</v>
      </c>
      <c r="L207" s="66">
        <v>3</v>
      </c>
      <c r="M207" s="17"/>
      <c r="N207" s="163"/>
      <c r="O207" s="148"/>
      <c r="P207" s="17">
        <v>1</v>
      </c>
      <c r="Q207" s="17" t="s">
        <v>400</v>
      </c>
      <c r="R207" s="18"/>
      <c r="S207" s="19"/>
      <c r="T207" s="16"/>
      <c r="U207" s="20"/>
      <c r="V207" s="20"/>
      <c r="W207" s="182">
        <f t="shared" si="11"/>
        <v>0</v>
      </c>
      <c r="X207" s="21">
        <f t="shared" si="12"/>
        <v>0</v>
      </c>
      <c r="Y207" s="21">
        <f t="shared" si="13"/>
        <v>0</v>
      </c>
      <c r="Z207" s="24">
        <f t="shared" si="14"/>
        <v>0</v>
      </c>
      <c r="AA207" s="22">
        <v>0</v>
      </c>
    </row>
    <row r="208" spans="1:27" s="15" customFormat="1" ht="12" thickBot="1">
      <c r="A208" s="375"/>
      <c r="B208" s="370"/>
      <c r="C208" s="372"/>
      <c r="D208" s="372"/>
      <c r="E208" s="372"/>
      <c r="F208" s="360"/>
      <c r="G208" s="363"/>
      <c r="H208" s="358"/>
      <c r="I208" s="356"/>
      <c r="J208" s="84" t="s">
        <v>311</v>
      </c>
      <c r="K208" s="36" t="s">
        <v>776</v>
      </c>
      <c r="L208" s="78">
        <v>6</v>
      </c>
      <c r="M208" s="65"/>
      <c r="N208" s="165"/>
      <c r="O208" s="150"/>
      <c r="P208" s="65">
        <v>1</v>
      </c>
      <c r="Q208" s="50" t="s">
        <v>400</v>
      </c>
      <c r="R208" s="25"/>
      <c r="S208" s="26"/>
      <c r="T208" s="27"/>
      <c r="U208" s="28"/>
      <c r="V208" s="28"/>
      <c r="W208" s="184">
        <f t="shared" si="11"/>
        <v>0</v>
      </c>
      <c r="X208" s="51">
        <f t="shared" si="12"/>
        <v>0</v>
      </c>
      <c r="Y208" s="29">
        <f t="shared" si="13"/>
        <v>0</v>
      </c>
      <c r="Z208" s="29">
        <f t="shared" si="14"/>
        <v>0</v>
      </c>
      <c r="AA208" s="30">
        <v>0</v>
      </c>
    </row>
    <row r="209" spans="1:27" s="15" customFormat="1" ht="34.5" thickTop="1">
      <c r="A209" s="373" t="s">
        <v>738</v>
      </c>
      <c r="B209" s="368" t="s">
        <v>764</v>
      </c>
      <c r="C209" s="368" t="s">
        <v>784</v>
      </c>
      <c r="D209" s="368"/>
      <c r="E209" s="368" t="s">
        <v>737</v>
      </c>
      <c r="F209" s="359" t="s">
        <v>727</v>
      </c>
      <c r="G209" s="361" t="s">
        <v>141</v>
      </c>
      <c r="H209" s="310" t="s">
        <v>766</v>
      </c>
      <c r="I209" s="354">
        <v>13</v>
      </c>
      <c r="J209" s="68" t="s">
        <v>312</v>
      </c>
      <c r="K209" s="52" t="s">
        <v>730</v>
      </c>
      <c r="L209" s="68">
        <v>1</v>
      </c>
      <c r="M209" s="121" t="s">
        <v>114</v>
      </c>
      <c r="N209" s="162">
        <v>56</v>
      </c>
      <c r="O209" s="155" t="s">
        <v>365</v>
      </c>
      <c r="P209" s="31">
        <v>1</v>
      </c>
      <c r="Q209" s="31" t="s">
        <v>400</v>
      </c>
      <c r="R209" s="32">
        <v>9.37</v>
      </c>
      <c r="S209" s="33">
        <v>0.5</v>
      </c>
      <c r="T209" s="34"/>
      <c r="U209" s="35"/>
      <c r="V209" s="35"/>
      <c r="W209" s="181">
        <f t="shared" si="11"/>
        <v>56</v>
      </c>
      <c r="X209" s="13">
        <f t="shared" si="12"/>
        <v>4.685</v>
      </c>
      <c r="Y209" s="13">
        <f t="shared" si="13"/>
        <v>262.35999999999996</v>
      </c>
      <c r="Z209" s="13">
        <f t="shared" si="14"/>
        <v>209.88799999999998</v>
      </c>
      <c r="AA209" s="14">
        <v>0.8</v>
      </c>
    </row>
    <row r="210" spans="1:27" s="15" customFormat="1" ht="11.25">
      <c r="A210" s="374"/>
      <c r="B210" s="369"/>
      <c r="C210" s="371"/>
      <c r="D210" s="371"/>
      <c r="E210" s="371"/>
      <c r="F210" s="367"/>
      <c r="G210" s="362"/>
      <c r="H210" s="357"/>
      <c r="I210" s="355"/>
      <c r="J210" s="137" t="s">
        <v>313</v>
      </c>
      <c r="K210" s="67" t="s">
        <v>780</v>
      </c>
      <c r="L210" s="66">
        <v>2</v>
      </c>
      <c r="M210" s="23"/>
      <c r="N210" s="163">
        <f>+N209</f>
        <v>56</v>
      </c>
      <c r="O210" s="148"/>
      <c r="P210" s="17">
        <v>1</v>
      </c>
      <c r="Q210" s="17" t="s">
        <v>400</v>
      </c>
      <c r="R210" s="18">
        <v>9.37</v>
      </c>
      <c r="S210" s="19">
        <v>0.5</v>
      </c>
      <c r="T210" s="16"/>
      <c r="U210" s="20"/>
      <c r="V210" s="20"/>
      <c r="W210" s="182">
        <f t="shared" si="11"/>
        <v>56</v>
      </c>
      <c r="X210" s="21">
        <f t="shared" si="12"/>
        <v>4.685</v>
      </c>
      <c r="Y210" s="21">
        <f t="shared" si="13"/>
        <v>262.35999999999996</v>
      </c>
      <c r="Z210" s="43">
        <f t="shared" si="14"/>
        <v>209.88799999999998</v>
      </c>
      <c r="AA210" s="22">
        <v>0.8</v>
      </c>
    </row>
    <row r="211" spans="1:27" s="15" customFormat="1" ht="11.25">
      <c r="A211" s="374"/>
      <c r="B211" s="369"/>
      <c r="C211" s="371"/>
      <c r="D211" s="371"/>
      <c r="E211" s="371"/>
      <c r="F211" s="367"/>
      <c r="G211" s="362"/>
      <c r="H211" s="357"/>
      <c r="I211" s="355"/>
      <c r="J211" s="137" t="s">
        <v>314</v>
      </c>
      <c r="K211" s="36" t="s">
        <v>781</v>
      </c>
      <c r="L211" s="66">
        <v>5</v>
      </c>
      <c r="M211" s="23"/>
      <c r="N211" s="163">
        <f>+N210</f>
        <v>56</v>
      </c>
      <c r="O211" s="148"/>
      <c r="P211" s="17">
        <v>1</v>
      </c>
      <c r="Q211" s="17" t="s">
        <v>400</v>
      </c>
      <c r="R211" s="18">
        <v>9.37</v>
      </c>
      <c r="S211" s="19">
        <v>6</v>
      </c>
      <c r="T211" s="16"/>
      <c r="U211" s="20"/>
      <c r="V211" s="20"/>
      <c r="W211" s="182">
        <f t="shared" si="11"/>
        <v>56</v>
      </c>
      <c r="X211" s="24">
        <f t="shared" si="12"/>
        <v>56.22</v>
      </c>
      <c r="Y211" s="21">
        <f t="shared" si="13"/>
        <v>3148.3199999999997</v>
      </c>
      <c r="Z211" s="21">
        <f t="shared" si="14"/>
        <v>2518.656</v>
      </c>
      <c r="AA211" s="22">
        <v>0.8</v>
      </c>
    </row>
    <row r="212" spans="1:27" s="15" customFormat="1" ht="11.25">
      <c r="A212" s="374"/>
      <c r="B212" s="369"/>
      <c r="C212" s="371"/>
      <c r="D212" s="371"/>
      <c r="E212" s="371"/>
      <c r="F212" s="367"/>
      <c r="G212" s="362"/>
      <c r="H212" s="357"/>
      <c r="I212" s="355"/>
      <c r="J212" s="137" t="s">
        <v>315</v>
      </c>
      <c r="K212" s="36" t="s">
        <v>782</v>
      </c>
      <c r="L212" s="66">
        <v>5</v>
      </c>
      <c r="M212" s="23"/>
      <c r="N212" s="163">
        <f>+N211</f>
        <v>56</v>
      </c>
      <c r="O212" s="148"/>
      <c r="P212" s="17">
        <v>1</v>
      </c>
      <c r="Q212" s="17" t="s">
        <v>400</v>
      </c>
      <c r="R212" s="18">
        <v>9.37</v>
      </c>
      <c r="S212" s="19">
        <v>0</v>
      </c>
      <c r="T212" s="16"/>
      <c r="U212" s="20"/>
      <c r="V212" s="20"/>
      <c r="W212" s="182">
        <f t="shared" si="11"/>
        <v>56</v>
      </c>
      <c r="X212" s="21">
        <f t="shared" si="12"/>
        <v>0</v>
      </c>
      <c r="Y212" s="24">
        <f t="shared" si="13"/>
        <v>0</v>
      </c>
      <c r="Z212" s="21">
        <f t="shared" si="14"/>
        <v>0</v>
      </c>
      <c r="AA212" s="22">
        <v>0.8</v>
      </c>
    </row>
    <row r="213" spans="1:27" s="15" customFormat="1" ht="23.25" thickBot="1">
      <c r="A213" s="374"/>
      <c r="B213" s="369"/>
      <c r="C213" s="371"/>
      <c r="D213" s="371"/>
      <c r="E213" s="371"/>
      <c r="F213" s="367"/>
      <c r="G213" s="362"/>
      <c r="H213" s="357"/>
      <c r="I213" s="355"/>
      <c r="J213" s="84" t="s">
        <v>316</v>
      </c>
      <c r="K213" s="36" t="s">
        <v>783</v>
      </c>
      <c r="L213" s="66">
        <v>5</v>
      </c>
      <c r="M213" s="17"/>
      <c r="N213" s="163">
        <f>+N212</f>
        <v>56</v>
      </c>
      <c r="O213" s="148"/>
      <c r="P213" s="17">
        <v>1</v>
      </c>
      <c r="Q213" s="17" t="s">
        <v>400</v>
      </c>
      <c r="R213" s="18">
        <v>9.37</v>
      </c>
      <c r="S213" s="19">
        <v>6</v>
      </c>
      <c r="T213" s="16"/>
      <c r="U213" s="20"/>
      <c r="V213" s="20"/>
      <c r="W213" s="182">
        <f t="shared" si="11"/>
        <v>56</v>
      </c>
      <c r="X213" s="21">
        <f t="shared" si="12"/>
        <v>56.22</v>
      </c>
      <c r="Y213" s="21">
        <f t="shared" si="13"/>
        <v>3148.3199999999997</v>
      </c>
      <c r="Z213" s="24">
        <f t="shared" si="14"/>
        <v>2518.656</v>
      </c>
      <c r="AA213" s="22">
        <v>0.8</v>
      </c>
    </row>
    <row r="214" spans="1:27" s="15" customFormat="1" ht="68.25" thickTop="1">
      <c r="A214" s="373" t="s">
        <v>738</v>
      </c>
      <c r="B214" s="368" t="s">
        <v>755</v>
      </c>
      <c r="C214" s="368" t="s">
        <v>760</v>
      </c>
      <c r="D214" s="368"/>
      <c r="E214" s="368" t="s">
        <v>737</v>
      </c>
      <c r="F214" s="359" t="s">
        <v>727</v>
      </c>
      <c r="G214" s="361" t="s">
        <v>142</v>
      </c>
      <c r="H214" s="310" t="s">
        <v>785</v>
      </c>
      <c r="I214" s="354">
        <v>6</v>
      </c>
      <c r="J214" s="68" t="s">
        <v>317</v>
      </c>
      <c r="K214" s="52" t="s">
        <v>730</v>
      </c>
      <c r="L214" s="68">
        <v>1</v>
      </c>
      <c r="M214" s="121" t="s">
        <v>115</v>
      </c>
      <c r="N214" s="162">
        <v>39</v>
      </c>
      <c r="O214" s="147"/>
      <c r="P214" s="31">
        <v>1</v>
      </c>
      <c r="Q214" s="31" t="s">
        <v>400</v>
      </c>
      <c r="R214" s="32">
        <v>9.37</v>
      </c>
      <c r="S214" s="33">
        <v>0.5</v>
      </c>
      <c r="T214" s="195" t="s">
        <v>414</v>
      </c>
      <c r="U214" s="35">
        <f>120*0.05+2*2+1*5.38</f>
        <v>15.379999999999999</v>
      </c>
      <c r="V214" s="35"/>
      <c r="W214" s="181">
        <f t="shared" si="11"/>
        <v>39</v>
      </c>
      <c r="X214" s="13">
        <f t="shared" si="12"/>
        <v>20.064999999999998</v>
      </c>
      <c r="Y214" s="13">
        <f t="shared" si="13"/>
        <v>782.5349999999999</v>
      </c>
      <c r="Z214" s="13">
        <f t="shared" si="14"/>
        <v>626.0279999999999</v>
      </c>
      <c r="AA214" s="14">
        <v>0.8</v>
      </c>
    </row>
    <row r="215" spans="1:27" s="15" customFormat="1" ht="22.5">
      <c r="A215" s="374"/>
      <c r="B215" s="369"/>
      <c r="C215" s="371"/>
      <c r="D215" s="371"/>
      <c r="E215" s="371"/>
      <c r="F215" s="367"/>
      <c r="G215" s="362"/>
      <c r="H215" s="357"/>
      <c r="I215" s="355"/>
      <c r="J215" s="137" t="s">
        <v>318</v>
      </c>
      <c r="K215" s="67" t="s">
        <v>733</v>
      </c>
      <c r="L215" s="66">
        <v>3</v>
      </c>
      <c r="M215" s="23"/>
      <c r="N215" s="163">
        <f>+N214</f>
        <v>39</v>
      </c>
      <c r="O215" s="148"/>
      <c r="P215" s="17">
        <v>1</v>
      </c>
      <c r="Q215" s="17" t="s">
        <v>400</v>
      </c>
      <c r="R215" s="18">
        <v>9.37</v>
      </c>
      <c r="S215" s="19">
        <v>4</v>
      </c>
      <c r="T215" s="16"/>
      <c r="U215" s="20"/>
      <c r="V215" s="20"/>
      <c r="W215" s="182">
        <f t="shared" si="11"/>
        <v>39</v>
      </c>
      <c r="X215" s="21">
        <f t="shared" si="12"/>
        <v>37.48</v>
      </c>
      <c r="Y215" s="21">
        <f t="shared" si="13"/>
        <v>1461.7199999999998</v>
      </c>
      <c r="Z215" s="43">
        <f t="shared" si="14"/>
        <v>1169.376</v>
      </c>
      <c r="AA215" s="22">
        <v>0.8</v>
      </c>
    </row>
    <row r="216" spans="1:27" s="15" customFormat="1" ht="12" thickBot="1">
      <c r="A216" s="374"/>
      <c r="B216" s="369"/>
      <c r="C216" s="371"/>
      <c r="D216" s="371"/>
      <c r="E216" s="371"/>
      <c r="F216" s="367"/>
      <c r="G216" s="362"/>
      <c r="H216" s="357"/>
      <c r="I216" s="355"/>
      <c r="J216" s="84" t="s">
        <v>319</v>
      </c>
      <c r="K216" s="57" t="s">
        <v>759</v>
      </c>
      <c r="L216" s="66">
        <v>10</v>
      </c>
      <c r="M216" s="23"/>
      <c r="N216" s="163">
        <f>+N215</f>
        <v>39</v>
      </c>
      <c r="O216" s="148"/>
      <c r="P216" s="17">
        <v>1</v>
      </c>
      <c r="Q216" s="17" t="s">
        <v>400</v>
      </c>
      <c r="R216" s="18">
        <v>9.37</v>
      </c>
      <c r="S216" s="19">
        <v>0.5</v>
      </c>
      <c r="T216" s="16"/>
      <c r="U216" s="20"/>
      <c r="V216" s="20"/>
      <c r="W216" s="182">
        <f t="shared" si="11"/>
        <v>39</v>
      </c>
      <c r="X216" s="24">
        <f t="shared" si="12"/>
        <v>4.685</v>
      </c>
      <c r="Y216" s="21">
        <f t="shared" si="13"/>
        <v>182.71499999999997</v>
      </c>
      <c r="Z216" s="21">
        <f t="shared" si="14"/>
        <v>146.172</v>
      </c>
      <c r="AA216" s="22">
        <v>0.8</v>
      </c>
    </row>
    <row r="217" spans="1:27" s="15" customFormat="1" ht="45.75" thickTop="1">
      <c r="A217" s="373" t="s">
        <v>738</v>
      </c>
      <c r="B217" s="368"/>
      <c r="C217" s="368" t="s">
        <v>753</v>
      </c>
      <c r="D217" s="368"/>
      <c r="E217" s="368" t="s">
        <v>737</v>
      </c>
      <c r="F217" s="359" t="s">
        <v>727</v>
      </c>
      <c r="G217" s="361" t="s">
        <v>143</v>
      </c>
      <c r="H217" s="310" t="s">
        <v>762</v>
      </c>
      <c r="I217" s="354">
        <v>8</v>
      </c>
      <c r="J217" s="68" t="s">
        <v>320</v>
      </c>
      <c r="K217" s="52" t="s">
        <v>730</v>
      </c>
      <c r="L217" s="68">
        <v>1</v>
      </c>
      <c r="M217" s="121" t="s">
        <v>116</v>
      </c>
      <c r="N217" s="162">
        <v>0</v>
      </c>
      <c r="O217" s="155" t="s">
        <v>367</v>
      </c>
      <c r="P217" s="31">
        <v>1</v>
      </c>
      <c r="Q217" s="31" t="s">
        <v>400</v>
      </c>
      <c r="R217" s="32"/>
      <c r="S217" s="33"/>
      <c r="T217" s="34"/>
      <c r="U217" s="35"/>
      <c r="V217" s="35"/>
      <c r="W217" s="181">
        <f aca="true" t="shared" si="15" ref="W217:W222">+N217*P217</f>
        <v>0</v>
      </c>
      <c r="X217" s="13">
        <f t="shared" si="12"/>
        <v>0</v>
      </c>
      <c r="Y217" s="13">
        <f t="shared" si="13"/>
        <v>0</v>
      </c>
      <c r="Z217" s="13">
        <f t="shared" si="14"/>
        <v>0</v>
      </c>
      <c r="AA217" s="14">
        <v>0</v>
      </c>
    </row>
    <row r="218" spans="1:27" s="15" customFormat="1" ht="22.5">
      <c r="A218" s="374"/>
      <c r="B218" s="369"/>
      <c r="C218" s="371"/>
      <c r="D218" s="371"/>
      <c r="E218" s="371"/>
      <c r="F218" s="367"/>
      <c r="G218" s="362"/>
      <c r="H218" s="357"/>
      <c r="I218" s="355"/>
      <c r="J218" s="137" t="s">
        <v>321</v>
      </c>
      <c r="K218" s="67" t="s">
        <v>733</v>
      </c>
      <c r="L218" s="66">
        <v>3</v>
      </c>
      <c r="M218" s="23"/>
      <c r="N218" s="163"/>
      <c r="O218" s="148"/>
      <c r="P218" s="17">
        <v>1</v>
      </c>
      <c r="Q218" s="17" t="s">
        <v>400</v>
      </c>
      <c r="R218" s="18"/>
      <c r="S218" s="19"/>
      <c r="T218" s="16"/>
      <c r="U218" s="20"/>
      <c r="V218" s="20"/>
      <c r="W218" s="182">
        <f t="shared" si="15"/>
        <v>0</v>
      </c>
      <c r="X218" s="21">
        <f t="shared" si="12"/>
        <v>0</v>
      </c>
      <c r="Y218" s="21">
        <f t="shared" si="13"/>
        <v>0</v>
      </c>
      <c r="Z218" s="43">
        <f t="shared" si="14"/>
        <v>0</v>
      </c>
      <c r="AA218" s="22">
        <v>0</v>
      </c>
    </row>
    <row r="219" spans="1:27" s="15" customFormat="1" ht="12" thickBot="1">
      <c r="A219" s="374"/>
      <c r="B219" s="369"/>
      <c r="C219" s="371"/>
      <c r="D219" s="371"/>
      <c r="E219" s="371"/>
      <c r="F219" s="367"/>
      <c r="G219" s="362"/>
      <c r="H219" s="357"/>
      <c r="I219" s="355"/>
      <c r="J219" s="84" t="s">
        <v>322</v>
      </c>
      <c r="K219" s="36" t="s">
        <v>759</v>
      </c>
      <c r="L219" s="66">
        <v>10</v>
      </c>
      <c r="M219" s="23"/>
      <c r="N219" s="163"/>
      <c r="O219" s="148"/>
      <c r="P219" s="17">
        <v>1</v>
      </c>
      <c r="Q219" s="17" t="s">
        <v>400</v>
      </c>
      <c r="R219" s="18"/>
      <c r="S219" s="19"/>
      <c r="T219" s="16"/>
      <c r="U219" s="20"/>
      <c r="V219" s="20"/>
      <c r="W219" s="182">
        <f t="shared" si="15"/>
        <v>0</v>
      </c>
      <c r="X219" s="24">
        <f t="shared" si="12"/>
        <v>0</v>
      </c>
      <c r="Y219" s="21">
        <f t="shared" si="13"/>
        <v>0</v>
      </c>
      <c r="Z219" s="21">
        <f t="shared" si="14"/>
        <v>0</v>
      </c>
      <c r="AA219" s="22">
        <v>0</v>
      </c>
    </row>
    <row r="220" spans="1:27" s="15" customFormat="1" ht="45.75" thickTop="1">
      <c r="A220" s="373" t="s">
        <v>738</v>
      </c>
      <c r="B220" s="368"/>
      <c r="C220" s="368" t="s">
        <v>753</v>
      </c>
      <c r="D220" s="368"/>
      <c r="E220" s="368" t="s">
        <v>737</v>
      </c>
      <c r="F220" s="359" t="s">
        <v>727</v>
      </c>
      <c r="G220" s="361" t="s">
        <v>144</v>
      </c>
      <c r="H220" s="310" t="s">
        <v>763</v>
      </c>
      <c r="I220" s="354">
        <v>8</v>
      </c>
      <c r="J220" s="68" t="s">
        <v>323</v>
      </c>
      <c r="K220" s="52" t="s">
        <v>730</v>
      </c>
      <c r="L220" s="68">
        <v>1</v>
      </c>
      <c r="M220" s="121" t="s">
        <v>117</v>
      </c>
      <c r="N220" s="162">
        <v>0</v>
      </c>
      <c r="O220" s="155" t="s">
        <v>367</v>
      </c>
      <c r="P220" s="31">
        <v>1</v>
      </c>
      <c r="Q220" s="31" t="s">
        <v>400</v>
      </c>
      <c r="R220" s="32"/>
      <c r="S220" s="33"/>
      <c r="T220" s="34"/>
      <c r="U220" s="35"/>
      <c r="V220" s="35"/>
      <c r="W220" s="181">
        <f t="shared" si="15"/>
        <v>0</v>
      </c>
      <c r="X220" s="13">
        <f t="shared" si="12"/>
        <v>0</v>
      </c>
      <c r="Y220" s="13">
        <f t="shared" si="13"/>
        <v>0</v>
      </c>
      <c r="Z220" s="13">
        <f t="shared" si="14"/>
        <v>0</v>
      </c>
      <c r="AA220" s="14">
        <v>0</v>
      </c>
    </row>
    <row r="221" spans="1:27" s="15" customFormat="1" ht="22.5">
      <c r="A221" s="374"/>
      <c r="B221" s="369"/>
      <c r="C221" s="371"/>
      <c r="D221" s="371"/>
      <c r="E221" s="371"/>
      <c r="F221" s="367"/>
      <c r="G221" s="362"/>
      <c r="H221" s="357"/>
      <c r="I221" s="355"/>
      <c r="J221" s="137" t="s">
        <v>324</v>
      </c>
      <c r="K221" s="67" t="s">
        <v>733</v>
      </c>
      <c r="L221" s="66">
        <v>3</v>
      </c>
      <c r="M221" s="23"/>
      <c r="N221" s="163"/>
      <c r="O221" s="148"/>
      <c r="P221" s="17">
        <v>1</v>
      </c>
      <c r="Q221" s="17" t="s">
        <v>400</v>
      </c>
      <c r="R221" s="18"/>
      <c r="S221" s="19"/>
      <c r="T221" s="16"/>
      <c r="U221" s="20"/>
      <c r="V221" s="20"/>
      <c r="W221" s="182">
        <f t="shared" si="15"/>
        <v>0</v>
      </c>
      <c r="X221" s="21">
        <f t="shared" si="12"/>
        <v>0</v>
      </c>
      <c r="Y221" s="21">
        <f t="shared" si="13"/>
        <v>0</v>
      </c>
      <c r="Z221" s="43">
        <f t="shared" si="14"/>
        <v>0</v>
      </c>
      <c r="AA221" s="22">
        <v>0</v>
      </c>
    </row>
    <row r="222" spans="1:27" s="15" customFormat="1" ht="12" thickBot="1">
      <c r="A222" s="375"/>
      <c r="B222" s="370"/>
      <c r="C222" s="372"/>
      <c r="D222" s="372"/>
      <c r="E222" s="372"/>
      <c r="F222" s="360"/>
      <c r="G222" s="363"/>
      <c r="H222" s="358"/>
      <c r="I222" s="356"/>
      <c r="J222" s="84" t="s">
        <v>325</v>
      </c>
      <c r="K222" s="53" t="s">
        <v>759</v>
      </c>
      <c r="L222" s="78">
        <v>10</v>
      </c>
      <c r="M222" s="125"/>
      <c r="N222" s="170"/>
      <c r="O222" s="154"/>
      <c r="P222" s="50">
        <v>1</v>
      </c>
      <c r="Q222" s="50" t="s">
        <v>400</v>
      </c>
      <c r="R222" s="25"/>
      <c r="S222" s="26"/>
      <c r="T222" s="27"/>
      <c r="U222" s="28"/>
      <c r="V222" s="28"/>
      <c r="W222" s="187">
        <f t="shared" si="15"/>
        <v>0</v>
      </c>
      <c r="X222" s="51">
        <f t="shared" si="12"/>
        <v>0</v>
      </c>
      <c r="Y222" s="29">
        <f t="shared" si="13"/>
        <v>0</v>
      </c>
      <c r="Z222" s="29">
        <f t="shared" si="14"/>
        <v>0</v>
      </c>
      <c r="AA222" s="30">
        <v>0</v>
      </c>
    </row>
    <row r="223" spans="24:26" ht="12" customHeight="1" thickTop="1">
      <c r="X223" s="5">
        <f>SUM(X24:X222)</f>
        <v>20066.944666666666</v>
      </c>
      <c r="Y223" s="5">
        <f>SUM(Y24:Y222)</f>
        <v>4165058.3598333322</v>
      </c>
      <c r="Z223" s="5">
        <f>SUM(Z24:Z222)</f>
        <v>1224054.4114333328</v>
      </c>
    </row>
    <row r="224" ht="12" customHeight="1">
      <c r="A224" s="136" t="s">
        <v>145</v>
      </c>
    </row>
  </sheetData>
  <sheetProtection/>
  <mergeCells count="504">
    <mergeCell ref="F86:F88"/>
    <mergeCell ref="G86:G88"/>
    <mergeCell ref="H128:H130"/>
    <mergeCell ref="A157:A159"/>
    <mergeCell ref="B157:B159"/>
    <mergeCell ref="C157:C159"/>
    <mergeCell ref="D157:D159"/>
    <mergeCell ref="E157:E159"/>
    <mergeCell ref="F157:F159"/>
    <mergeCell ref="G157:G159"/>
    <mergeCell ref="G154:G156"/>
    <mergeCell ref="H133:H135"/>
    <mergeCell ref="A136:A138"/>
    <mergeCell ref="H154:H156"/>
    <mergeCell ref="F154:F156"/>
    <mergeCell ref="A133:A135"/>
    <mergeCell ref="B133:B135"/>
    <mergeCell ref="C133:C135"/>
    <mergeCell ref="A154:A156"/>
    <mergeCell ref="B154:B156"/>
    <mergeCell ref="C86:C88"/>
    <mergeCell ref="D86:D88"/>
    <mergeCell ref="E86:E88"/>
    <mergeCell ref="C154:C156"/>
    <mergeCell ref="D154:D156"/>
    <mergeCell ref="E154:E156"/>
    <mergeCell ref="E89:E94"/>
    <mergeCell ref="I47:I49"/>
    <mergeCell ref="A128:A130"/>
    <mergeCell ref="B128:B130"/>
    <mergeCell ref="C128:C130"/>
    <mergeCell ref="D128:D130"/>
    <mergeCell ref="E128:E130"/>
    <mergeCell ref="F128:F130"/>
    <mergeCell ref="G128:G130"/>
    <mergeCell ref="A86:A88"/>
    <mergeCell ref="B86:B88"/>
    <mergeCell ref="E47:E49"/>
    <mergeCell ref="F47:F49"/>
    <mergeCell ref="G47:G49"/>
    <mergeCell ref="H47:H49"/>
    <mergeCell ref="A47:A49"/>
    <mergeCell ref="B47:B49"/>
    <mergeCell ref="C47:C49"/>
    <mergeCell ref="D47:D49"/>
    <mergeCell ref="C3:C4"/>
    <mergeCell ref="E3:H3"/>
    <mergeCell ref="J3:K3"/>
    <mergeCell ref="L3:P3"/>
    <mergeCell ref="E4:H4"/>
    <mergeCell ref="L4:P4"/>
    <mergeCell ref="L10:P10"/>
    <mergeCell ref="E11:H11"/>
    <mergeCell ref="L11:P11"/>
    <mergeCell ref="E5:H5"/>
    <mergeCell ref="E6:H6"/>
    <mergeCell ref="E7:H7"/>
    <mergeCell ref="L5:P5"/>
    <mergeCell ref="L7:P7"/>
    <mergeCell ref="L8:P8"/>
    <mergeCell ref="L9:P9"/>
    <mergeCell ref="A22:A23"/>
    <mergeCell ref="B22:B23"/>
    <mergeCell ref="C22:C23"/>
    <mergeCell ref="D22:D23"/>
    <mergeCell ref="J22:J23"/>
    <mergeCell ref="K22:K23"/>
    <mergeCell ref="L12:P12"/>
    <mergeCell ref="E13:H13"/>
    <mergeCell ref="L13:P13"/>
    <mergeCell ref="L14:P14"/>
    <mergeCell ref="E17:H17"/>
    <mergeCell ref="E22:E23"/>
    <mergeCell ref="F22:F23"/>
    <mergeCell ref="G22:G23"/>
    <mergeCell ref="H22:H23"/>
    <mergeCell ref="I22:I23"/>
    <mergeCell ref="W22:W23"/>
    <mergeCell ref="X22:X23"/>
    <mergeCell ref="L22:L23"/>
    <mergeCell ref="M22:M23"/>
    <mergeCell ref="N22:N23"/>
    <mergeCell ref="P22:P23"/>
    <mergeCell ref="Q22:Q23"/>
    <mergeCell ref="R22:R23"/>
    <mergeCell ref="S22:S23"/>
    <mergeCell ref="T22:T23"/>
    <mergeCell ref="U22:U23"/>
    <mergeCell ref="V22:V23"/>
    <mergeCell ref="Y22:Y23"/>
    <mergeCell ref="Z22:Z23"/>
    <mergeCell ref="AA22:AA23"/>
    <mergeCell ref="A25:A26"/>
    <mergeCell ref="B25:B26"/>
    <mergeCell ref="C25:C26"/>
    <mergeCell ref="D25:D26"/>
    <mergeCell ref="E25:E26"/>
    <mergeCell ref="F25:F26"/>
    <mergeCell ref="G25:G26"/>
    <mergeCell ref="E27:E31"/>
    <mergeCell ref="F27:F31"/>
    <mergeCell ref="G27:G31"/>
    <mergeCell ref="H27:H31"/>
    <mergeCell ref="A27:A31"/>
    <mergeCell ref="B27:B31"/>
    <mergeCell ref="C27:C31"/>
    <mergeCell ref="D27:D31"/>
    <mergeCell ref="H32:H39"/>
    <mergeCell ref="I32:I39"/>
    <mergeCell ref="H25:H26"/>
    <mergeCell ref="I25:I26"/>
    <mergeCell ref="E40:E46"/>
    <mergeCell ref="F40:F46"/>
    <mergeCell ref="I27:I31"/>
    <mergeCell ref="A32:A39"/>
    <mergeCell ref="B32:B39"/>
    <mergeCell ref="C32:C39"/>
    <mergeCell ref="D32:D39"/>
    <mergeCell ref="E32:E39"/>
    <mergeCell ref="F32:F39"/>
    <mergeCell ref="G32:G39"/>
    <mergeCell ref="A40:A46"/>
    <mergeCell ref="B40:B46"/>
    <mergeCell ref="C40:C46"/>
    <mergeCell ref="D40:D46"/>
    <mergeCell ref="G40:G46"/>
    <mergeCell ref="H40:H46"/>
    <mergeCell ref="I40:I46"/>
    <mergeCell ref="A50:A52"/>
    <mergeCell ref="B50:B52"/>
    <mergeCell ref="C50:C52"/>
    <mergeCell ref="D50:D52"/>
    <mergeCell ref="E50:E52"/>
    <mergeCell ref="F50:F52"/>
    <mergeCell ref="G50:G52"/>
    <mergeCell ref="E53:E59"/>
    <mergeCell ref="F53:F59"/>
    <mergeCell ref="G53:G59"/>
    <mergeCell ref="H53:H59"/>
    <mergeCell ref="A53:A59"/>
    <mergeCell ref="B53:B59"/>
    <mergeCell ref="C53:C59"/>
    <mergeCell ref="D53:D59"/>
    <mergeCell ref="H60:H63"/>
    <mergeCell ref="I60:I63"/>
    <mergeCell ref="H50:H52"/>
    <mergeCell ref="I50:I52"/>
    <mergeCell ref="E64:E65"/>
    <mergeCell ref="F64:F65"/>
    <mergeCell ref="I53:I59"/>
    <mergeCell ref="A60:A63"/>
    <mergeCell ref="B60:B63"/>
    <mergeCell ref="C60:C63"/>
    <mergeCell ref="D60:D63"/>
    <mergeCell ref="E60:E63"/>
    <mergeCell ref="F60:F63"/>
    <mergeCell ref="G60:G63"/>
    <mergeCell ref="A64:A65"/>
    <mergeCell ref="B64:B65"/>
    <mergeCell ref="C64:C65"/>
    <mergeCell ref="D64:D65"/>
    <mergeCell ref="G64:G65"/>
    <mergeCell ref="H64:H65"/>
    <mergeCell ref="I64:I65"/>
    <mergeCell ref="A66:A68"/>
    <mergeCell ref="B66:B68"/>
    <mergeCell ref="C66:C68"/>
    <mergeCell ref="D66:D68"/>
    <mergeCell ref="E66:E68"/>
    <mergeCell ref="F66:F68"/>
    <mergeCell ref="G66:G68"/>
    <mergeCell ref="I66:I68"/>
    <mergeCell ref="A69:A73"/>
    <mergeCell ref="B69:B73"/>
    <mergeCell ref="C69:C73"/>
    <mergeCell ref="D69:D73"/>
    <mergeCell ref="E69:E73"/>
    <mergeCell ref="F69:F73"/>
    <mergeCell ref="G69:G73"/>
    <mergeCell ref="H69:H73"/>
    <mergeCell ref="E74:E78"/>
    <mergeCell ref="F74:F78"/>
    <mergeCell ref="G74:G78"/>
    <mergeCell ref="H66:H68"/>
    <mergeCell ref="A74:A78"/>
    <mergeCell ref="B74:B78"/>
    <mergeCell ref="C74:C78"/>
    <mergeCell ref="D74:D78"/>
    <mergeCell ref="H79:H81"/>
    <mergeCell ref="I69:I73"/>
    <mergeCell ref="H86:H88"/>
    <mergeCell ref="I86:I88"/>
    <mergeCell ref="H74:H78"/>
    <mergeCell ref="I74:I78"/>
    <mergeCell ref="I79:I81"/>
    <mergeCell ref="A79:A81"/>
    <mergeCell ref="B79:B81"/>
    <mergeCell ref="C79:C81"/>
    <mergeCell ref="D79:D81"/>
    <mergeCell ref="E79:E81"/>
    <mergeCell ref="F79:F81"/>
    <mergeCell ref="G79:G81"/>
    <mergeCell ref="C82:C85"/>
    <mergeCell ref="D82:D85"/>
    <mergeCell ref="H82:H85"/>
    <mergeCell ref="I82:I85"/>
    <mergeCell ref="E82:E85"/>
    <mergeCell ref="F82:F85"/>
    <mergeCell ref="G82:G85"/>
    <mergeCell ref="A89:A94"/>
    <mergeCell ref="B89:B94"/>
    <mergeCell ref="C89:C94"/>
    <mergeCell ref="D89:D94"/>
    <mergeCell ref="G89:G94"/>
    <mergeCell ref="A82:A85"/>
    <mergeCell ref="B82:B85"/>
    <mergeCell ref="I89:I94"/>
    <mergeCell ref="A95:A98"/>
    <mergeCell ref="B95:B98"/>
    <mergeCell ref="C95:C98"/>
    <mergeCell ref="D95:D98"/>
    <mergeCell ref="E95:E98"/>
    <mergeCell ref="F95:F98"/>
    <mergeCell ref="G95:G98"/>
    <mergeCell ref="F89:F94"/>
    <mergeCell ref="H89:H94"/>
    <mergeCell ref="E99:E100"/>
    <mergeCell ref="F99:F100"/>
    <mergeCell ref="G99:G100"/>
    <mergeCell ref="H99:H100"/>
    <mergeCell ref="A99:A100"/>
    <mergeCell ref="B99:B100"/>
    <mergeCell ref="C99:C100"/>
    <mergeCell ref="D99:D100"/>
    <mergeCell ref="H102:H105"/>
    <mergeCell ref="I102:I105"/>
    <mergeCell ref="H95:H98"/>
    <mergeCell ref="I95:I98"/>
    <mergeCell ref="E106:E107"/>
    <mergeCell ref="F106:F107"/>
    <mergeCell ref="I99:I100"/>
    <mergeCell ref="A102:A105"/>
    <mergeCell ref="B102:B105"/>
    <mergeCell ref="C102:C105"/>
    <mergeCell ref="D102:D105"/>
    <mergeCell ref="E102:E105"/>
    <mergeCell ref="F102:F105"/>
    <mergeCell ref="G102:G105"/>
    <mergeCell ref="A106:A107"/>
    <mergeCell ref="B106:B107"/>
    <mergeCell ref="C106:C107"/>
    <mergeCell ref="D106:D107"/>
    <mergeCell ref="G106:G107"/>
    <mergeCell ref="H106:H107"/>
    <mergeCell ref="I106:I107"/>
    <mergeCell ref="A108:A109"/>
    <mergeCell ref="B108:B109"/>
    <mergeCell ref="C108:C109"/>
    <mergeCell ref="D108:D109"/>
    <mergeCell ref="E108:E109"/>
    <mergeCell ref="F108:F109"/>
    <mergeCell ref="G108:G109"/>
    <mergeCell ref="H108:H109"/>
    <mergeCell ref="I108:I109"/>
    <mergeCell ref="A110:A114"/>
    <mergeCell ref="B110:B114"/>
    <mergeCell ref="C110:C114"/>
    <mergeCell ref="D110:D114"/>
    <mergeCell ref="E110:E114"/>
    <mergeCell ref="F110:F114"/>
    <mergeCell ref="G110:G114"/>
    <mergeCell ref="H110:H114"/>
    <mergeCell ref="I110:I114"/>
    <mergeCell ref="A115:A119"/>
    <mergeCell ref="B115:B119"/>
    <mergeCell ref="C115:C119"/>
    <mergeCell ref="D115:D119"/>
    <mergeCell ref="E115:E119"/>
    <mergeCell ref="F115:F119"/>
    <mergeCell ref="G115:G119"/>
    <mergeCell ref="H115:H119"/>
    <mergeCell ref="I115:I119"/>
    <mergeCell ref="C120:C123"/>
    <mergeCell ref="D120:D123"/>
    <mergeCell ref="E120:E123"/>
    <mergeCell ref="F120:F123"/>
    <mergeCell ref="I120:I123"/>
    <mergeCell ref="A124:A127"/>
    <mergeCell ref="B124:B127"/>
    <mergeCell ref="C124:C127"/>
    <mergeCell ref="D124:D127"/>
    <mergeCell ref="E124:E127"/>
    <mergeCell ref="F124:F127"/>
    <mergeCell ref="G124:G127"/>
    <mergeCell ref="A120:A123"/>
    <mergeCell ref="B120:B123"/>
    <mergeCell ref="D133:D135"/>
    <mergeCell ref="E133:E135"/>
    <mergeCell ref="F133:F135"/>
    <mergeCell ref="D136:D138"/>
    <mergeCell ref="E136:E138"/>
    <mergeCell ref="F136:F138"/>
    <mergeCell ref="D139:D143"/>
    <mergeCell ref="H124:H127"/>
    <mergeCell ref="I124:I127"/>
    <mergeCell ref="G133:G135"/>
    <mergeCell ref="I133:I135"/>
    <mergeCell ref="I128:I130"/>
    <mergeCell ref="H131:H132"/>
    <mergeCell ref="I131:I132"/>
    <mergeCell ref="H136:H138"/>
    <mergeCell ref="I136:I138"/>
    <mergeCell ref="B136:B138"/>
    <mergeCell ref="C136:C138"/>
    <mergeCell ref="G136:G138"/>
    <mergeCell ref="A144:A148"/>
    <mergeCell ref="B144:B148"/>
    <mergeCell ref="C144:C148"/>
    <mergeCell ref="D144:D148"/>
    <mergeCell ref="A139:A143"/>
    <mergeCell ref="B139:B143"/>
    <mergeCell ref="C139:C143"/>
    <mergeCell ref="F149:F150"/>
    <mergeCell ref="G149:G150"/>
    <mergeCell ref="H149:H150"/>
    <mergeCell ref="G139:G143"/>
    <mergeCell ref="H139:H143"/>
    <mergeCell ref="H144:H148"/>
    <mergeCell ref="F139:F143"/>
    <mergeCell ref="G144:G148"/>
    <mergeCell ref="A149:A150"/>
    <mergeCell ref="B149:B150"/>
    <mergeCell ref="C149:C150"/>
    <mergeCell ref="D149:D150"/>
    <mergeCell ref="D151:D153"/>
    <mergeCell ref="E151:E153"/>
    <mergeCell ref="F151:F153"/>
    <mergeCell ref="G151:G153"/>
    <mergeCell ref="A166:A168"/>
    <mergeCell ref="B166:B168"/>
    <mergeCell ref="C166:C168"/>
    <mergeCell ref="A151:A153"/>
    <mergeCell ref="B151:B153"/>
    <mergeCell ref="C151:C153"/>
    <mergeCell ref="A160:A165"/>
    <mergeCell ref="D160:D165"/>
    <mergeCell ref="E160:E165"/>
    <mergeCell ref="F160:F165"/>
    <mergeCell ref="G169:G172"/>
    <mergeCell ref="E166:E168"/>
    <mergeCell ref="F166:F168"/>
    <mergeCell ref="G166:G168"/>
    <mergeCell ref="H173:H176"/>
    <mergeCell ref="A173:A176"/>
    <mergeCell ref="B173:B176"/>
    <mergeCell ref="C173:C176"/>
    <mergeCell ref="D173:D176"/>
    <mergeCell ref="E173:E176"/>
    <mergeCell ref="F173:F176"/>
    <mergeCell ref="G173:G176"/>
    <mergeCell ref="H166:H168"/>
    <mergeCell ref="I166:I168"/>
    <mergeCell ref="I169:I172"/>
    <mergeCell ref="H169:H172"/>
    <mergeCell ref="I173:I176"/>
    <mergeCell ref="A177:A180"/>
    <mergeCell ref="B177:B180"/>
    <mergeCell ref="C177:C180"/>
    <mergeCell ref="D177:D180"/>
    <mergeCell ref="E177:E180"/>
    <mergeCell ref="F177:F180"/>
    <mergeCell ref="G177:G180"/>
    <mergeCell ref="H177:H180"/>
    <mergeCell ref="I177:I180"/>
    <mergeCell ref="E186:E190"/>
    <mergeCell ref="F186:F190"/>
    <mergeCell ref="G186:G190"/>
    <mergeCell ref="A181:A185"/>
    <mergeCell ref="B181:B185"/>
    <mergeCell ref="C181:C185"/>
    <mergeCell ref="D181:D185"/>
    <mergeCell ref="E181:E185"/>
    <mergeCell ref="F181:F185"/>
    <mergeCell ref="A186:A190"/>
    <mergeCell ref="B186:B190"/>
    <mergeCell ref="C186:C190"/>
    <mergeCell ref="D186:D190"/>
    <mergeCell ref="H191:H194"/>
    <mergeCell ref="G181:G185"/>
    <mergeCell ref="H181:H185"/>
    <mergeCell ref="I181:I185"/>
    <mergeCell ref="I195:I199"/>
    <mergeCell ref="H186:H190"/>
    <mergeCell ref="I186:I190"/>
    <mergeCell ref="A191:A194"/>
    <mergeCell ref="B191:B194"/>
    <mergeCell ref="C191:C194"/>
    <mergeCell ref="D191:D194"/>
    <mergeCell ref="E191:E194"/>
    <mergeCell ref="F191:F194"/>
    <mergeCell ref="G191:G194"/>
    <mergeCell ref="F200:F202"/>
    <mergeCell ref="I191:I194"/>
    <mergeCell ref="A195:A199"/>
    <mergeCell ref="B195:B199"/>
    <mergeCell ref="C195:C199"/>
    <mergeCell ref="D195:D199"/>
    <mergeCell ref="E195:E199"/>
    <mergeCell ref="F195:F199"/>
    <mergeCell ref="G195:G199"/>
    <mergeCell ref="H195:H199"/>
    <mergeCell ref="G200:G202"/>
    <mergeCell ref="H200:H202"/>
    <mergeCell ref="I200:I202"/>
    <mergeCell ref="A203:A208"/>
    <mergeCell ref="B203:B208"/>
    <mergeCell ref="C203:C208"/>
    <mergeCell ref="D203:D208"/>
    <mergeCell ref="E203:E208"/>
    <mergeCell ref="F203:F208"/>
    <mergeCell ref="G203:G208"/>
    <mergeCell ref="H203:H208"/>
    <mergeCell ref="I203:I208"/>
    <mergeCell ref="A209:A213"/>
    <mergeCell ref="B209:B213"/>
    <mergeCell ref="C209:C213"/>
    <mergeCell ref="D209:D213"/>
    <mergeCell ref="E209:E213"/>
    <mergeCell ref="F209:F213"/>
    <mergeCell ref="G209:G213"/>
    <mergeCell ref="H209:H213"/>
    <mergeCell ref="I209:I213"/>
    <mergeCell ref="A214:A216"/>
    <mergeCell ref="B214:B216"/>
    <mergeCell ref="C214:C216"/>
    <mergeCell ref="D214:D216"/>
    <mergeCell ref="E214:E216"/>
    <mergeCell ref="F214:F216"/>
    <mergeCell ref="G214:G216"/>
    <mergeCell ref="H214:H216"/>
    <mergeCell ref="I214:I216"/>
    <mergeCell ref="H217:H219"/>
    <mergeCell ref="I217:I219"/>
    <mergeCell ref="G220:G222"/>
    <mergeCell ref="H220:H222"/>
    <mergeCell ref="I220:I222"/>
    <mergeCell ref="F220:F222"/>
    <mergeCell ref="G217:G219"/>
    <mergeCell ref="D217:D219"/>
    <mergeCell ref="E217:E219"/>
    <mergeCell ref="F217:F219"/>
    <mergeCell ref="A200:A202"/>
    <mergeCell ref="B200:B202"/>
    <mergeCell ref="D220:D222"/>
    <mergeCell ref="E220:E222"/>
    <mergeCell ref="C200:C202"/>
    <mergeCell ref="D200:D202"/>
    <mergeCell ref="E200:E202"/>
    <mergeCell ref="A220:A222"/>
    <mergeCell ref="B220:B222"/>
    <mergeCell ref="C220:C222"/>
    <mergeCell ref="A217:A219"/>
    <mergeCell ref="B217:B219"/>
    <mergeCell ref="C217:C219"/>
    <mergeCell ref="A131:A132"/>
    <mergeCell ref="B131:B132"/>
    <mergeCell ref="C131:C132"/>
    <mergeCell ref="D131:D132"/>
    <mergeCell ref="G160:G165"/>
    <mergeCell ref="A169:A172"/>
    <mergeCell ref="B169:B172"/>
    <mergeCell ref="C169:C172"/>
    <mergeCell ref="D169:D172"/>
    <mergeCell ref="B160:B165"/>
    <mergeCell ref="C160:C165"/>
    <mergeCell ref="D166:D168"/>
    <mergeCell ref="E169:E172"/>
    <mergeCell ref="F169:F172"/>
    <mergeCell ref="H160:H165"/>
    <mergeCell ref="I160:I165"/>
    <mergeCell ref="I149:I150"/>
    <mergeCell ref="I151:I153"/>
    <mergeCell ref="H151:H153"/>
    <mergeCell ref="H157:H159"/>
    <mergeCell ref="I144:I148"/>
    <mergeCell ref="E16:H16"/>
    <mergeCell ref="I154:I156"/>
    <mergeCell ref="I157:I159"/>
    <mergeCell ref="E131:E132"/>
    <mergeCell ref="F131:F132"/>
    <mergeCell ref="G131:G132"/>
    <mergeCell ref="E149:E150"/>
    <mergeCell ref="E144:E148"/>
    <mergeCell ref="F144:F148"/>
    <mergeCell ref="E14:H14"/>
    <mergeCell ref="E15:H15"/>
    <mergeCell ref="I139:I143"/>
    <mergeCell ref="E8:H8"/>
    <mergeCell ref="E9:H9"/>
    <mergeCell ref="E10:H10"/>
    <mergeCell ref="E12:H12"/>
    <mergeCell ref="E139:E143"/>
    <mergeCell ref="G120:G123"/>
    <mergeCell ref="H120:H123"/>
  </mergeCells>
  <printOptions/>
  <pageMargins left="0.22" right="0.17" top="0.31" bottom="0.26" header="0" footer="0"/>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1:C11"/>
  <sheetViews>
    <sheetView zoomScalePageLayoutView="0" workbookViewId="0" topLeftCell="A1">
      <selection activeCell="C2" sqref="C2"/>
    </sheetView>
  </sheetViews>
  <sheetFormatPr defaultColWidth="9.140625" defaultRowHeight="12.75"/>
  <cols>
    <col min="1" max="1" width="50.57421875" style="0" customWidth="1"/>
    <col min="2" max="2" width="17.8515625" style="0" customWidth="1"/>
    <col min="3" max="3" width="10.7109375" style="0" bestFit="1" customWidth="1"/>
  </cols>
  <sheetData>
    <row r="1" spans="1:3" s="281" customFormat="1" ht="12.75">
      <c r="A1" s="280" t="s">
        <v>650</v>
      </c>
      <c r="B1" s="279" t="s">
        <v>651</v>
      </c>
      <c r="C1" s="279" t="s">
        <v>652</v>
      </c>
    </row>
    <row r="2" spans="1:3" ht="42.75">
      <c r="A2" s="282" t="s">
        <v>662</v>
      </c>
      <c r="B2" s="283" t="s">
        <v>663</v>
      </c>
      <c r="C2" s="284"/>
    </row>
    <row r="3" spans="1:3" ht="28.5">
      <c r="A3" s="282" t="s">
        <v>653</v>
      </c>
      <c r="B3" s="283" t="s">
        <v>665</v>
      </c>
      <c r="C3" s="284"/>
    </row>
    <row r="4" spans="1:3" ht="42.75">
      <c r="A4" s="282" t="s">
        <v>654</v>
      </c>
      <c r="B4" s="283" t="s">
        <v>663</v>
      </c>
      <c r="C4" s="284"/>
    </row>
    <row r="5" spans="1:3" ht="42.75">
      <c r="A5" s="282" t="s">
        <v>655</v>
      </c>
      <c r="B5" s="283" t="s">
        <v>663</v>
      </c>
      <c r="C5" s="284"/>
    </row>
    <row r="6" spans="1:3" ht="71.25">
      <c r="A6" s="282" t="s">
        <v>656</v>
      </c>
      <c r="B6" s="285" t="s">
        <v>663</v>
      </c>
      <c r="C6" s="284"/>
    </row>
    <row r="7" spans="1:3" ht="71.25">
      <c r="A7" s="282" t="s">
        <v>657</v>
      </c>
      <c r="B7" s="285" t="s">
        <v>663</v>
      </c>
      <c r="C7" s="283" t="s">
        <v>664</v>
      </c>
    </row>
    <row r="8" spans="1:3" ht="28.5">
      <c r="A8" s="282" t="s">
        <v>658</v>
      </c>
      <c r="B8" s="283" t="s">
        <v>663</v>
      </c>
      <c r="C8" s="284"/>
    </row>
    <row r="9" spans="1:3" ht="28.5">
      <c r="A9" s="282" t="s">
        <v>659</v>
      </c>
      <c r="B9" s="283" t="s">
        <v>663</v>
      </c>
      <c r="C9" s="284"/>
    </row>
    <row r="10" spans="1:3" ht="42.75">
      <c r="A10" s="282" t="s">
        <v>660</v>
      </c>
      <c r="B10" s="283" t="s">
        <v>663</v>
      </c>
      <c r="C10" s="284"/>
    </row>
    <row r="11" spans="1:3" ht="42.75">
      <c r="A11" s="282" t="s">
        <v>661</v>
      </c>
      <c r="B11" s="283" t="s">
        <v>663</v>
      </c>
      <c r="C11" s="283"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Jerneja Sojer</dc:creator>
  <cp:keywords/>
  <dc:description/>
  <cp:lastModifiedBy>Kim Turšič</cp:lastModifiedBy>
  <cp:lastPrinted>2010-07-20T11:24:47Z</cp:lastPrinted>
  <dcterms:created xsi:type="dcterms:W3CDTF">2009-12-17T13:04:51Z</dcterms:created>
  <dcterms:modified xsi:type="dcterms:W3CDTF">2011-04-22T11:18:02Z</dcterms:modified>
  <cp:category/>
  <cp:version/>
  <cp:contentType/>
  <cp:contentStatus/>
</cp:coreProperties>
</file>